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800" windowHeight="11760"/>
  </bookViews>
  <sheets>
    <sheet name="ORÇAMENTO DO PROJETO" sheetId="10" r:id="rId1"/>
    <sheet name="CUSTOS DO PROJETO" sheetId="6" r:id="rId2"/>
    <sheet name="ESTIMATIVA DE RECEITA" sheetId="13" r:id="rId3"/>
    <sheet name="SIMULAÇÃO (deficit ou superavit" sheetId="12" r:id="rId4"/>
    <sheet name="Fatores" sheetId="11" state="hidden" r:id="rId5"/>
  </sheets>
  <definedNames>
    <definedName name="_xlnm.Print_Area" localSheetId="1">'CUSTOS DO PROJETO'!$A$1:$B$119</definedName>
    <definedName name="_xlnm.Print_Area" localSheetId="0">'ORÇAMENTO DO PROJETO'!$B$5:$I$73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0" l="1"/>
  <c r="F17" i="12" l="1"/>
  <c r="E17" i="12"/>
  <c r="E18" i="12"/>
  <c r="F18" i="12" s="1"/>
  <c r="E19" i="12"/>
  <c r="F19" i="12"/>
  <c r="E20" i="12"/>
  <c r="F20" i="12" s="1"/>
  <c r="E21" i="12"/>
  <c r="F21" i="12" s="1"/>
  <c r="E22" i="12"/>
  <c r="F22" i="12"/>
  <c r="E23" i="12"/>
  <c r="F23" i="12"/>
  <c r="E24" i="12"/>
  <c r="F24" i="12"/>
  <c r="E25" i="12"/>
  <c r="F25" i="12"/>
  <c r="E26" i="12"/>
  <c r="F26" i="12"/>
  <c r="E27" i="12"/>
  <c r="F27" i="12"/>
  <c r="E16" i="12"/>
  <c r="F16" i="12" s="1"/>
  <c r="I59" i="10" l="1"/>
  <c r="E8" i="13" l="1"/>
  <c r="E9" i="13"/>
  <c r="E10" i="13"/>
  <c r="E11" i="13"/>
  <c r="E12" i="13"/>
  <c r="E13" i="13"/>
  <c r="E14" i="13"/>
  <c r="E15" i="13"/>
  <c r="E16" i="13"/>
  <c r="E17" i="13"/>
  <c r="E18" i="13"/>
  <c r="E19" i="13"/>
  <c r="E7" i="13"/>
  <c r="E15" i="12" l="1"/>
  <c r="F15" i="12" s="1"/>
  <c r="F78" i="6"/>
  <c r="I17" i="6" s="1"/>
  <c r="G53" i="10"/>
  <c r="C53" i="10"/>
  <c r="B20" i="13"/>
  <c r="C119" i="6" s="1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B28" i="12"/>
  <c r="E8" i="12"/>
  <c r="C116" i="6" l="1"/>
  <c r="C117" i="6"/>
  <c r="C118" i="6"/>
  <c r="F20" i="13"/>
  <c r="F28" i="12"/>
  <c r="F7" i="12" s="1"/>
  <c r="F21" i="13" l="1"/>
  <c r="E79" i="6"/>
  <c r="F29" i="12"/>
  <c r="F8" i="12"/>
  <c r="G55" i="10" l="1"/>
  <c r="I11" i="6"/>
  <c r="C27" i="10" s="1"/>
  <c r="I10" i="6"/>
  <c r="C26" i="10" s="1"/>
  <c r="F71" i="6"/>
  <c r="I9" i="6" s="1"/>
  <c r="C25" i="10" s="1"/>
  <c r="F9" i="6"/>
  <c r="F59" i="6"/>
  <c r="F5" i="6"/>
  <c r="F40" i="6"/>
  <c r="K21" i="10"/>
  <c r="L21" i="10"/>
  <c r="M21" i="10"/>
  <c r="N21" i="10"/>
  <c r="K24" i="10"/>
  <c r="L24" i="10"/>
  <c r="M24" i="10"/>
  <c r="N24" i="10"/>
  <c r="K30" i="10"/>
  <c r="L30" i="10"/>
  <c r="M30" i="10"/>
  <c r="N30" i="10"/>
  <c r="I11" i="10"/>
  <c r="F45" i="10" s="1"/>
  <c r="F10" i="6" l="1"/>
  <c r="F60" i="6"/>
  <c r="F25" i="6"/>
  <c r="G14" i="10"/>
  <c r="B47" i="10"/>
  <c r="F50" i="10"/>
  <c r="F49" i="10"/>
  <c r="E25" i="10"/>
  <c r="F25" i="10" s="1"/>
  <c r="E26" i="10"/>
  <c r="F26" i="10" s="1"/>
  <c r="E27" i="10"/>
  <c r="F27" i="10" s="1"/>
  <c r="F80" i="6" l="1"/>
  <c r="F28" i="6"/>
  <c r="F26" i="6"/>
  <c r="G25" i="10"/>
  <c r="H25" i="10" s="1"/>
  <c r="F3" i="6"/>
  <c r="F119" i="6" l="1"/>
  <c r="F118" i="6"/>
  <c r="F117" i="6"/>
  <c r="F81" i="6"/>
  <c r="G26" i="10"/>
  <c r="G27" i="10"/>
  <c r="F82" i="6" l="1"/>
  <c r="H26" i="10"/>
  <c r="H27" i="10"/>
  <c r="F8" i="6"/>
  <c r="F11" i="6" s="1"/>
  <c r="F13" i="6" s="1"/>
  <c r="F83" i="6" l="1"/>
  <c r="F53" i="6"/>
  <c r="F54" i="6"/>
  <c r="F58" i="6"/>
  <c r="F47" i="6"/>
  <c r="F48" i="6"/>
  <c r="F41" i="6"/>
  <c r="F42" i="6"/>
  <c r="F22" i="6"/>
  <c r="F23" i="6"/>
  <c r="F24" i="6"/>
  <c r="F27" i="6"/>
  <c r="F16" i="6"/>
  <c r="I7" i="6" s="1"/>
  <c r="C19" i="10" s="1"/>
  <c r="F19" i="6"/>
  <c r="I8" i="6" s="1"/>
  <c r="C22" i="10" s="1"/>
  <c r="F46" i="6"/>
  <c r="F52" i="6"/>
  <c r="F36" i="6"/>
  <c r="F35" i="6"/>
  <c r="F34" i="6"/>
  <c r="F33" i="6"/>
  <c r="F32" i="6"/>
  <c r="F84" i="6" l="1"/>
  <c r="F29" i="6"/>
  <c r="I6" i="6" s="1"/>
  <c r="C18" i="10" s="1"/>
  <c r="F37" i="6"/>
  <c r="F55" i="6"/>
  <c r="E22" i="10"/>
  <c r="F22" i="10" s="1"/>
  <c r="I25" i="10"/>
  <c r="F61" i="6"/>
  <c r="I14" i="6" s="1"/>
  <c r="C32" i="10" s="1"/>
  <c r="F49" i="6"/>
  <c r="I15" i="6" s="1"/>
  <c r="C33" i="10" s="1"/>
  <c r="F43" i="6"/>
  <c r="I13" i="6" s="1"/>
  <c r="C31" i="10" s="1"/>
  <c r="I16" i="6" l="1"/>
  <c r="C34" i="10" s="1"/>
  <c r="F85" i="6"/>
  <c r="I4" i="6"/>
  <c r="C16" i="10" s="1"/>
  <c r="L25" i="10"/>
  <c r="K25" i="10"/>
  <c r="N25" i="10"/>
  <c r="M25" i="10"/>
  <c r="E33" i="10"/>
  <c r="F33" i="10" s="1"/>
  <c r="E32" i="10"/>
  <c r="F32" i="10" s="1"/>
  <c r="I27" i="10"/>
  <c r="I26" i="10"/>
  <c r="E34" i="10" l="1"/>
  <c r="F86" i="6"/>
  <c r="D16" i="10"/>
  <c r="D31" i="10"/>
  <c r="D35" i="10" s="1"/>
  <c r="C35" i="10"/>
  <c r="K27" i="10"/>
  <c r="L27" i="10"/>
  <c r="M27" i="10"/>
  <c r="N27" i="10"/>
  <c r="K26" i="10"/>
  <c r="L26" i="10"/>
  <c r="M26" i="10"/>
  <c r="N26" i="10"/>
  <c r="G22" i="10"/>
  <c r="F15" i="6"/>
  <c r="F34" i="10" l="1"/>
  <c r="G34" i="10" s="1"/>
  <c r="F87" i="6"/>
  <c r="D18" i="10"/>
  <c r="E18" i="10" s="1"/>
  <c r="E16" i="10"/>
  <c r="E31" i="10"/>
  <c r="F31" i="10" s="1"/>
  <c r="G33" i="10"/>
  <c r="H33" i="10" s="1"/>
  <c r="H22" i="10"/>
  <c r="I22" i="10" s="1"/>
  <c r="G32" i="10"/>
  <c r="D19" i="10"/>
  <c r="H34" i="10" l="1"/>
  <c r="F16" i="10"/>
  <c r="F18" i="10"/>
  <c r="F88" i="6"/>
  <c r="E35" i="10"/>
  <c r="K22" i="10"/>
  <c r="L22" i="10"/>
  <c r="M22" i="10"/>
  <c r="H32" i="10"/>
  <c r="I32" i="10" s="1"/>
  <c r="N22" i="10"/>
  <c r="E19" i="10"/>
  <c r="F19" i="10" s="1"/>
  <c r="G18" i="10" l="1"/>
  <c r="H18" i="10" s="1"/>
  <c r="I18" i="10" s="1"/>
  <c r="G16" i="10"/>
  <c r="H16" i="10" s="1"/>
  <c r="I16" i="10" s="1"/>
  <c r="I34" i="10"/>
  <c r="N34" i="10" s="1"/>
  <c r="F89" i="6"/>
  <c r="G31" i="10"/>
  <c r="H31" i="10" s="1"/>
  <c r="F35" i="10"/>
  <c r="K32" i="10"/>
  <c r="L32" i="10"/>
  <c r="M32" i="10"/>
  <c r="N32" i="10"/>
  <c r="I33" i="10"/>
  <c r="N16" i="10" l="1"/>
  <c r="K16" i="10"/>
  <c r="L16" i="10"/>
  <c r="M16" i="10"/>
  <c r="K34" i="10"/>
  <c r="M34" i="10"/>
  <c r="L34" i="10"/>
  <c r="F90" i="6"/>
  <c r="G35" i="10"/>
  <c r="I31" i="10"/>
  <c r="N31" i="10" s="1"/>
  <c r="H35" i="10"/>
  <c r="K33" i="10"/>
  <c r="L33" i="10"/>
  <c r="M33" i="10"/>
  <c r="N33" i="10"/>
  <c r="G19" i="10"/>
  <c r="H19" i="10" s="1"/>
  <c r="F91" i="6" l="1"/>
  <c r="I35" i="10"/>
  <c r="G63" i="10" s="1"/>
  <c r="M31" i="10"/>
  <c r="K31" i="10"/>
  <c r="L31" i="10"/>
  <c r="I19" i="10"/>
  <c r="F92" i="6" l="1"/>
  <c r="L35" i="10"/>
  <c r="K35" i="10"/>
  <c r="M35" i="10"/>
  <c r="N35" i="10"/>
  <c r="K19" i="10"/>
  <c r="L19" i="10"/>
  <c r="M19" i="10"/>
  <c r="N19" i="10"/>
  <c r="F93" i="6" l="1"/>
  <c r="F94" i="6" l="1"/>
  <c r="F95" i="6" l="1"/>
  <c r="F96" i="6" l="1"/>
  <c r="F97" i="6" l="1"/>
  <c r="D116" i="6" s="1"/>
  <c r="F116" i="6" l="1"/>
  <c r="F120" i="6" s="1"/>
  <c r="I5" i="6" s="1"/>
  <c r="C17" i="10" s="1"/>
  <c r="F98" i="6"/>
  <c r="D17" i="10" l="1"/>
  <c r="E17" i="10" s="1"/>
  <c r="C20" i="10"/>
  <c r="F99" i="6"/>
  <c r="F17" i="10" l="1"/>
  <c r="G17" i="10" s="1"/>
  <c r="F100" i="6"/>
  <c r="F101" i="6" l="1"/>
  <c r="I17" i="10" l="1"/>
  <c r="F102" i="6"/>
  <c r="C23" i="10"/>
  <c r="D20" i="10"/>
  <c r="D23" i="10" s="1"/>
  <c r="D36" i="10" s="1"/>
  <c r="K17" i="10" l="1"/>
  <c r="L17" i="10"/>
  <c r="M17" i="10"/>
  <c r="N17" i="10"/>
  <c r="E20" i="10"/>
  <c r="E23" i="10" s="1"/>
  <c r="F103" i="6"/>
  <c r="F104" i="6" l="1"/>
  <c r="F20" i="10" l="1"/>
  <c r="F23" i="10" s="1"/>
  <c r="H20" i="10"/>
  <c r="G20" i="10"/>
  <c r="G23" i="10" l="1"/>
  <c r="H23" i="10"/>
  <c r="I20" i="10"/>
  <c r="I23" i="10" l="1"/>
  <c r="M23" i="10" s="1"/>
  <c r="K20" i="10"/>
  <c r="L20" i="10"/>
  <c r="N20" i="10"/>
  <c r="M20" i="10"/>
  <c r="F105" i="6" l="1"/>
  <c r="N23" i="10"/>
  <c r="G61" i="10"/>
  <c r="K23" i="10"/>
  <c r="L23" i="10"/>
  <c r="F106" i="6" l="1"/>
  <c r="F107" i="6" l="1"/>
  <c r="F109" i="6" l="1"/>
  <c r="F110" i="6"/>
  <c r="F108" i="6"/>
  <c r="F79" i="6"/>
  <c r="F113" i="6" l="1"/>
  <c r="I12" i="6" s="1"/>
  <c r="C28" i="10" s="1"/>
  <c r="C29" i="10" s="1"/>
  <c r="C36" i="10" s="1"/>
  <c r="I18" i="6"/>
  <c r="E28" i="10" l="1"/>
  <c r="E29" i="10" s="1"/>
  <c r="F28" i="10" l="1"/>
  <c r="G28" i="10" s="1"/>
  <c r="H28" i="10" s="1"/>
  <c r="E36" i="10"/>
  <c r="F29" i="10" l="1"/>
  <c r="F36" i="10" s="1"/>
  <c r="H29" i="10"/>
  <c r="G29" i="10"/>
  <c r="I28" i="10"/>
  <c r="I29" i="10" l="1"/>
  <c r="N29" i="10" s="1"/>
  <c r="K28" i="10"/>
  <c r="L28" i="10"/>
  <c r="G36" i="10"/>
  <c r="M28" i="10"/>
  <c r="N28" i="10"/>
  <c r="H36" i="10"/>
  <c r="M29" i="10" l="1"/>
  <c r="I36" i="10"/>
  <c r="G62" i="10"/>
  <c r="K29" i="10"/>
  <c r="L29" i="10"/>
  <c r="G64" i="10" l="1"/>
  <c r="E53" i="10" s="1"/>
  <c r="F62" i="10"/>
  <c r="F63" i="10"/>
  <c r="G44" i="10"/>
  <c r="F61" i="10"/>
  <c r="K36" i="10"/>
  <c r="L36" i="10"/>
  <c r="N36" i="10"/>
  <c r="M36" i="10"/>
  <c r="F64" i="10" l="1"/>
  <c r="G45" i="10"/>
  <c r="G46" i="10" s="1"/>
  <c r="G54" i="10"/>
  <c r="K54" i="10" s="1"/>
  <c r="F6" i="12"/>
  <c r="F9" i="12" s="1"/>
  <c r="G47" i="10" l="1"/>
  <c r="K47" i="10" s="1"/>
  <c r="G49" i="10"/>
  <c r="K49" i="10" s="1"/>
  <c r="G50" i="10"/>
  <c r="K50" i="10" s="1"/>
  <c r="G48" i="10"/>
  <c r="K48" i="10" s="1"/>
  <c r="F18" i="6"/>
</calcChain>
</file>

<file path=xl/comments1.xml><?xml version="1.0" encoding="utf-8"?>
<comments xmlns="http://schemas.openxmlformats.org/spreadsheetml/2006/main">
  <authors>
    <author>Karida Palheiros</author>
  </authors>
  <commentList>
    <comment ref="K42" authorId="0">
      <text>
        <r>
          <rPr>
            <b/>
            <sz val="9"/>
            <color indexed="81"/>
            <rFont val="Segoe UI"/>
            <family val="2"/>
          </rPr>
          <t>Karida Palheiros:</t>
        </r>
        <r>
          <rPr>
            <sz val="9"/>
            <color indexed="81"/>
            <rFont val="Segoe UI"/>
            <family val="2"/>
          </rPr>
          <t xml:space="preserve">
TESTADO NO RAP DE MAIO/2018 T39 E JUL2020 T38
</t>
        </r>
      </text>
    </comment>
  </commentList>
</comments>
</file>

<file path=xl/sharedStrings.xml><?xml version="1.0" encoding="utf-8"?>
<sst xmlns="http://schemas.openxmlformats.org/spreadsheetml/2006/main" count="305" uniqueCount="225">
  <si>
    <t>Orientadores</t>
  </si>
  <si>
    <t>Aluguel de sala</t>
  </si>
  <si>
    <t>Evento: Passagens (pessoa/local)</t>
  </si>
  <si>
    <t>Evento (inscrição)</t>
  </si>
  <si>
    <t>Evento (diária)</t>
  </si>
  <si>
    <t>Evento (seguro)</t>
  </si>
  <si>
    <t>Consumo - água mineral</t>
  </si>
  <si>
    <t>Consumo - correios</t>
  </si>
  <si>
    <t>Consumo - gráfica</t>
  </si>
  <si>
    <t>Consumo - transporte</t>
  </si>
  <si>
    <t>Consumo - informática</t>
  </si>
  <si>
    <t>Consumo - generos de alimentação</t>
  </si>
  <si>
    <t>Consumo - restaurantes</t>
  </si>
  <si>
    <t>Consumo - vestuário</t>
  </si>
  <si>
    <t>Consumo - material de construção</t>
  </si>
  <si>
    <t>Consumo - outros</t>
  </si>
  <si>
    <t>Bibliografia</t>
  </si>
  <si>
    <t>Software</t>
  </si>
  <si>
    <t>Manutenção de Equipamentos</t>
  </si>
  <si>
    <t>Permanente: Equipamento</t>
  </si>
  <si>
    <t>Permanente: Mobiliário</t>
  </si>
  <si>
    <t>Consumo - escritório/limpeza</t>
  </si>
  <si>
    <t>Consumo - material promocional</t>
  </si>
  <si>
    <t>Serviços - outros</t>
  </si>
  <si>
    <t>Diversos</t>
  </si>
  <si>
    <t>Permanente: outros</t>
  </si>
  <si>
    <t>ESPECIFICAÇÃO</t>
  </si>
  <si>
    <t>QUANT</t>
  </si>
  <si>
    <t>SERV UNIT</t>
  </si>
  <si>
    <t>h</t>
  </si>
  <si>
    <t>Externos</t>
  </si>
  <si>
    <t>01/aluno</t>
  </si>
  <si>
    <t>Prof. Banca Examinadora</t>
  </si>
  <si>
    <t>02/alunos</t>
  </si>
  <si>
    <t>Prof. Redação</t>
  </si>
  <si>
    <t>vb</t>
  </si>
  <si>
    <t>Coordenação Geral</t>
  </si>
  <si>
    <t>Consultoria</t>
  </si>
  <si>
    <t>Secretaria Turma</t>
  </si>
  <si>
    <t>Serviços Gerais</t>
  </si>
  <si>
    <t>Vigia</t>
  </si>
  <si>
    <t>CLT</t>
  </si>
  <si>
    <t>Func. 1</t>
  </si>
  <si>
    <t>Func. 2</t>
  </si>
  <si>
    <t>Func. 3</t>
  </si>
  <si>
    <t>TOTAL CLT</t>
  </si>
  <si>
    <t>TRANSPORTE</t>
  </si>
  <si>
    <t>Transporte Func. 1</t>
  </si>
  <si>
    <t>Transporte Func. 2</t>
  </si>
  <si>
    <t>Transporte Func. 3</t>
  </si>
  <si>
    <t>TOTAL TRANSPORTE</t>
  </si>
  <si>
    <t>ALIMENTAÇÃO</t>
  </si>
  <si>
    <t>TOTAL ALIMENTAÇÃO</t>
  </si>
  <si>
    <t>Evento: Outros</t>
  </si>
  <si>
    <t>Evento: Aula Inaugural</t>
  </si>
  <si>
    <t>Evento: Formatura</t>
  </si>
  <si>
    <t>Aluguel de Equipamentos</t>
  </si>
  <si>
    <t>Importações</t>
  </si>
  <si>
    <t>VALOR</t>
  </si>
  <si>
    <t>TAXA GERAL DO PROJETO:</t>
  </si>
  <si>
    <t>Descrição</t>
  </si>
  <si>
    <t>Custos
Totais</t>
  </si>
  <si>
    <t>Encargos</t>
  </si>
  <si>
    <t>Taxa de
Apoio à
Unidade</t>
  </si>
  <si>
    <t>Taxa de
Apoio
Acadêmico</t>
  </si>
  <si>
    <t xml:space="preserve">ISS </t>
  </si>
  <si>
    <t>Orçado</t>
  </si>
  <si>
    <t>I) Previsão com Consultorias e encargos</t>
  </si>
  <si>
    <t>Sub-Total</t>
  </si>
  <si>
    <t>Consult. Empresas</t>
  </si>
  <si>
    <t>TOTAL (I)</t>
  </si>
  <si>
    <t>II) Previsão com Despesas Gerais</t>
  </si>
  <si>
    <t>MUDES</t>
  </si>
  <si>
    <t>Despesas com Importação</t>
  </si>
  <si>
    <t>TOTAL (II)</t>
  </si>
  <si>
    <t>III) Previsão com pessoal CLT e encargos</t>
  </si>
  <si>
    <t>TOTAL (III)</t>
  </si>
  <si>
    <t>TOTAL (I + II + III)</t>
  </si>
  <si>
    <r>
      <rPr>
        <b/>
        <sz val="10"/>
        <rFont val="Arial"/>
        <family val="2"/>
      </rPr>
      <t xml:space="preserve">Nota:  </t>
    </r>
    <r>
      <rPr>
        <sz val="11"/>
        <color theme="1"/>
        <rFont val="Calibri"/>
        <family val="2"/>
        <scheme val="minor"/>
      </rPr>
      <t>Despesas gerais incluem:  material de consumo, material permanente, equipamentos, diárias, passagens, serviços de terceiros (oficinas, laboratórios, aluguéis, impressão/ fotocópia, correios, courier, taxas de inscrição, manutenção etc.).</t>
    </r>
  </si>
  <si>
    <t>QUADRO RESUMO</t>
  </si>
  <si>
    <t>CÁLCULO DA RECEITA DISPONÍVEL PARA O PROJETO/ CURSO</t>
  </si>
  <si>
    <t>DESCRIÇÃO</t>
  </si>
  <si>
    <t>ÍNDICE</t>
  </si>
  <si>
    <t>INCIDÊNCIA SOBRE:</t>
  </si>
  <si>
    <t>Orçamento ao Cliente (receita bruta)</t>
  </si>
  <si>
    <t>Imposto Sobre Serviços (ISS) - PREFEITURA</t>
  </si>
  <si>
    <t>Orçamento ao Cliente (sobre a receita bruta)</t>
  </si>
  <si>
    <t>Receita disponível após o ISS</t>
  </si>
  <si>
    <t>Orçamento ao Cliente menos ISS</t>
  </si>
  <si>
    <t>Nota:  No 'Quadro Resumo' podem ocorrer mínimas variações de arredondamento (centavos).</t>
  </si>
  <si>
    <t>SÍNTESE DO PLANO DE APLICAÇÃO DA PARTE DO PROJETO/ CURSO</t>
  </si>
  <si>
    <t>Consultorias com encargos</t>
  </si>
  <si>
    <t>Despesas Gerais</t>
  </si>
  <si>
    <t>_____________</t>
  </si>
  <si>
    <t>Pessoal CLT com encargos</t>
  </si>
  <si>
    <t>(visto)</t>
  </si>
  <si>
    <t>TOTAL</t>
  </si>
  <si>
    <t>Entrevistas</t>
  </si>
  <si>
    <t>aluno</t>
  </si>
  <si>
    <t>número de ALUNOS</t>
  </si>
  <si>
    <t>TAXA GERAL DO PROJETO - MODALIDADE:</t>
  </si>
  <si>
    <t>Curso com mais de um contrato</t>
  </si>
  <si>
    <t>Curso com contrato único</t>
  </si>
  <si>
    <t>Projeto não curso</t>
  </si>
  <si>
    <t>Projeto responsabilidade social etc.</t>
  </si>
  <si>
    <t>Departamento da Escola Politécnica:</t>
  </si>
  <si>
    <t>Obras</t>
  </si>
  <si>
    <t>ELABORADO POR:</t>
  </si>
  <si>
    <t>DE ACORDO:</t>
  </si>
  <si>
    <t>_________________________________________________</t>
  </si>
  <si>
    <t>Cláudia do Rosário Vaz Morgado</t>
  </si>
  <si>
    <t>Coordenador do Projeto/ Curso</t>
  </si>
  <si>
    <t>SAÚDE</t>
  </si>
  <si>
    <t>TOTAL SAÚDE</t>
  </si>
  <si>
    <t>Aluguel de sala virtual</t>
  </si>
  <si>
    <t>OBRAS</t>
  </si>
  <si>
    <t>RESUMO DESPESAS</t>
  </si>
  <si>
    <t>Web Designer</t>
  </si>
  <si>
    <t>Telefonia celular</t>
  </si>
  <si>
    <t xml:space="preserve">OS CAMPOS EM CINZA SÃO PREENCHIDOS AUTOMATICAMENTE </t>
  </si>
  <si>
    <t>NA PROSPECÇÃO, OS CAMPOS EM VERDE DEVEM SER PREENCHIDOS PRIMEIRO</t>
  </si>
  <si>
    <t>Fator Taxa de Apoio à Unidade</t>
  </si>
  <si>
    <t>FUJB</t>
  </si>
  <si>
    <t>Coppetec</t>
  </si>
  <si>
    <t xml:space="preserve">Fundação: </t>
  </si>
  <si>
    <t>ISS:</t>
  </si>
  <si>
    <t>DAPRI</t>
  </si>
  <si>
    <t>Funcionários CLT</t>
  </si>
  <si>
    <t>Alimentação Func 1</t>
  </si>
  <si>
    <t>Alimentação Func 2</t>
  </si>
  <si>
    <t>Alimentação Func 3</t>
  </si>
  <si>
    <t>Saúde Func 1</t>
  </si>
  <si>
    <t>Saúde Func 2</t>
  </si>
  <si>
    <t>Saúde Func 3</t>
  </si>
  <si>
    <t>Estagiário 1</t>
  </si>
  <si>
    <t>Estagiário 2</t>
  </si>
  <si>
    <t>Estagiário 3</t>
  </si>
  <si>
    <t>Estagiário 4</t>
  </si>
  <si>
    <t>Estagiário 5</t>
  </si>
  <si>
    <t>Coordenação 1</t>
  </si>
  <si>
    <t>Coordenação 2</t>
  </si>
  <si>
    <t>TOTAL TEC. ADM</t>
  </si>
  <si>
    <t>TÉCNICO ADMINISTRATIVOS</t>
  </si>
  <si>
    <t>Técnicos Administrativos</t>
  </si>
  <si>
    <t>Saúde Func CLT</t>
  </si>
  <si>
    <t>Transporte Func CLT</t>
  </si>
  <si>
    <t>Alimentação Func CLT</t>
  </si>
  <si>
    <t>Numero de horas</t>
  </si>
  <si>
    <t>Valor hora aula</t>
  </si>
  <si>
    <t>Valor por evento</t>
  </si>
  <si>
    <t>Docentes UFRJ</t>
  </si>
  <si>
    <t>DOCENTES EXTERNOS</t>
  </si>
  <si>
    <t>Docentes Externos</t>
  </si>
  <si>
    <t xml:space="preserve"> CONSULTORIA EMPRESAS</t>
  </si>
  <si>
    <t>por mês</t>
  </si>
  <si>
    <t>Valor por mês</t>
  </si>
  <si>
    <t>Meses</t>
  </si>
  <si>
    <t>Número de alunos</t>
  </si>
  <si>
    <t>SELEÇÃO/ORIENTAÇÃO/BANCA</t>
  </si>
  <si>
    <t>DOCENTES UFRJ</t>
  </si>
  <si>
    <t>COORDENAÇÃO</t>
  </si>
  <si>
    <t>TOTAL COORDENAÇÃO</t>
  </si>
  <si>
    <t>Docentes Aula</t>
  </si>
  <si>
    <t>TOTAL DOCENTES UFRJ</t>
  </si>
  <si>
    <t>Valor / mês</t>
  </si>
  <si>
    <t>ESTAGIÁRIOS (BOLSA)</t>
  </si>
  <si>
    <t>TOTAL ESTAGIÁRIOS</t>
  </si>
  <si>
    <t>Estagiários (Bolsa)</t>
  </si>
  <si>
    <t>Valor Total</t>
  </si>
  <si>
    <t>Material Permanente</t>
  </si>
  <si>
    <t>Outras</t>
  </si>
  <si>
    <t>Total</t>
  </si>
  <si>
    <t>TOTALDESPESAS OUTRAS</t>
  </si>
  <si>
    <t>Ressarcimento à Direção da Politécnica</t>
  </si>
  <si>
    <t>Nome do Curso:</t>
  </si>
  <si>
    <t>Coordenador do Curso: Prof.</t>
  </si>
  <si>
    <t>Diretora da Escola Politécnica</t>
  </si>
  <si>
    <t>______________________________________________</t>
  </si>
  <si>
    <t>Valor Total do Curso para o aluno</t>
  </si>
  <si>
    <t xml:space="preserve">Numero de Alunos </t>
  </si>
  <si>
    <t>Percentual de desconto</t>
  </si>
  <si>
    <t>Número de parcelas</t>
  </si>
  <si>
    <t>Valor das parcelas</t>
  </si>
  <si>
    <t>Forma de pagamento 1</t>
  </si>
  <si>
    <t>Forma de pagamento 2</t>
  </si>
  <si>
    <t>Forma de pagamento 3</t>
  </si>
  <si>
    <t>Forma de pagamento 4</t>
  </si>
  <si>
    <t>Forma de pagamento 5</t>
  </si>
  <si>
    <t>Forma de pagamento 6</t>
  </si>
  <si>
    <t>Forma de pagamento 7</t>
  </si>
  <si>
    <t>Forma de pagamento 8</t>
  </si>
  <si>
    <t>Forma de pagamento 9</t>
  </si>
  <si>
    <t>Forma de pagamento 10</t>
  </si>
  <si>
    <t>Forma de pagamento 11</t>
  </si>
  <si>
    <t>Forma de pagamento 12</t>
  </si>
  <si>
    <t>Forma de pagamento 13</t>
  </si>
  <si>
    <t>Previsão de desistência / inadimplência</t>
  </si>
  <si>
    <t>Total Receita Operacional contratada</t>
  </si>
  <si>
    <t>PREMISSAS DO PROJETO</t>
  </si>
  <si>
    <t>Valor do Curso/aluno</t>
  </si>
  <si>
    <t>No de alunos</t>
  </si>
  <si>
    <t>Tx Risco</t>
  </si>
  <si>
    <t>Ressarcimento Á Direção da POLI</t>
  </si>
  <si>
    <t>Ressarcimento à Direção POLI</t>
  </si>
  <si>
    <t>Marketing Digital</t>
  </si>
  <si>
    <t>Mudes</t>
  </si>
  <si>
    <t>Valor total com encargos</t>
  </si>
  <si>
    <t xml:space="preserve">ORÇAMENTO DE CURSOS </t>
  </si>
  <si>
    <t xml:space="preserve"> </t>
  </si>
  <si>
    <t xml:space="preserve">DEFICIT (-) OU SUPERAVIT (+) ORÇAMENTÁRIO </t>
  </si>
  <si>
    <t>RECEITA ESTIMADA</t>
  </si>
  <si>
    <t>Perda de Receita com taxa de inadimplência e evasão de alunos de:</t>
  </si>
  <si>
    <t>Taxa de Apoio Acadêmico - REITORIA (Resolução CONSUNI 02/2006)</t>
  </si>
  <si>
    <t>Despesas com divulgação geral</t>
  </si>
  <si>
    <t>RECEITA CONTRATADA</t>
  </si>
  <si>
    <t>ORÇAMENTO PREVISTO</t>
  </si>
  <si>
    <t>MARKETING DIGITAL</t>
  </si>
  <si>
    <t>RECEITA OPERACIONAL CONTRATADA (SIMULAÇÃO)</t>
  </si>
  <si>
    <t>AS CÉLULAS COM FUNDO VERDE SÃO PARA SEREM PREENCHIDAS.  AS DEMAIS SÃO CALCULADAS AUTOMATICAMENTE.</t>
  </si>
  <si>
    <t>José João da Silva e Souza</t>
  </si>
  <si>
    <t>AS CÉLULAS COM FUNDO VERDE SÃO PARA SEREM PREENCHIDAS. A CÉLULA F6 RECEBE VALOR DA CÉLULA G64 DA ABA ORÇAMENTO DO PROJETO. AS DEMAIS SÃO CALCULADAS AUTOMATICAMENTE.</t>
  </si>
  <si>
    <t>AS CÉLULAS COM FUNDO VERDE BUSCAM VALORES DAS ABAS "CUSTO DO PROJETO" E  "ESTIMATIVA DE RECEITA". AS COM FUNDO LARANJA SÃO PARA SEREM PREENCHIDAS. AS DEMAIS SÃO CALCULADAS AUTOMATICAMENTE. APÓS PREENCHER AS OUTRAS TRÊS ABAS IMPRIMA PARA PDF A ABA "ORÇAMENTO DO PROJETO", ASSINE E ENCAMINHE PARA A DAPRI SÓ O PDF JUNTO COM OS OUTROS DOCUMENTOS EXIGIDOS.</t>
  </si>
  <si>
    <t>Taxa de Apoio à Unidade  (2/3 da Taxa do Projeto)</t>
  </si>
  <si>
    <t>Taxa de Apoio ao Departamento (1/3 da Taxa do Projeto)</t>
  </si>
  <si>
    <t>Versâo: 09Jun21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</si>
</sst>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R$&quot;\ #,##0.00;\-&quot;R$&quot;\ #,##0.00"/>
    <numFmt numFmtId="8" formatCode="&quot;R$&quot;\ #,##0.00;[Red]\-&quot;R$&quot;\ #,##0.00"/>
    <numFmt numFmtId="43" formatCode="_-* #,##0.00_-;\-* #,##0.00_-;_-* &quot;-&quot;??_-;_-@_-"/>
    <numFmt numFmtId="164" formatCode="&quot;R$&quot;#,##0.00;[Red]\-&quot;R$&quot;#,##0.00"/>
    <numFmt numFmtId="165" formatCode="&quot;R$ &quot;#,##0.00"/>
    <numFmt numFmtId="166" formatCode="&quot;R$ &quot;#,##0.00_);[Red]&quot;(R$ &quot;#,##0.00\)"/>
    <numFmt numFmtId="167" formatCode="0.000%"/>
    <numFmt numFmtId="168" formatCode="&quot;R$&quot;\ #,##0.00"/>
    <numFmt numFmtId="169" formatCode="#,##0_ ;\-#,##0\ "/>
    <numFmt numFmtId="170" formatCode="&quot;R$ &quot;#,##0.00;&quot;-R$ &quot;#,##0.00"/>
    <numFmt numFmtId="171" formatCode="&quot;R$ &quot;#,##0.00;[Red]&quot;-R$ &quot;#,##0.00"/>
    <numFmt numFmtId="172" formatCode="0.0000%"/>
    <numFmt numFmtId="173" formatCode="0.000000"/>
    <numFmt numFmtId="174" formatCode="0.00000%"/>
    <numFmt numFmtId="175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00B05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20"/>
      <color rgb="FFFF0000"/>
      <name val="Arial"/>
      <family val="2"/>
    </font>
    <font>
      <b/>
      <sz val="10"/>
      <color indexed="17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C0000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7033"/>
      <name val="Arial"/>
      <family val="2"/>
    </font>
    <font>
      <b/>
      <sz val="1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Arial Unicode M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13"/>
      </patternFill>
    </fill>
    <fill>
      <patternFill patternType="solid">
        <fgColor indexed="46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27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6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n">
        <color indexed="8"/>
      </left>
      <right style="thick">
        <color indexed="17"/>
      </right>
      <top style="thin">
        <color indexed="8"/>
      </top>
      <bottom style="thin">
        <color indexed="8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theme="9" tint="-0.24994659260841701"/>
      </left>
      <right style="thick">
        <color indexed="17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indexed="17"/>
      </left>
      <right style="thick">
        <color indexed="17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indexed="17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007033"/>
      </left>
      <right style="thick">
        <color rgb="FF007033"/>
      </right>
      <top style="thick">
        <color rgb="FF007033"/>
      </top>
      <bottom style="thick">
        <color rgb="FF007033"/>
      </bottom>
      <diagonal/>
    </border>
    <border>
      <left style="thick">
        <color rgb="FF007033"/>
      </left>
      <right/>
      <top style="thick">
        <color rgb="FF007033"/>
      </top>
      <bottom/>
      <diagonal/>
    </border>
    <border>
      <left/>
      <right/>
      <top style="thick">
        <color rgb="FF007033"/>
      </top>
      <bottom/>
      <diagonal/>
    </border>
    <border>
      <left/>
      <right style="thick">
        <color rgb="FF007033"/>
      </right>
      <top style="thick">
        <color rgb="FF007033"/>
      </top>
      <bottom/>
      <diagonal/>
    </border>
    <border>
      <left style="thick">
        <color rgb="FF007033"/>
      </left>
      <right/>
      <top/>
      <bottom style="thick">
        <color rgb="FF007033"/>
      </bottom>
      <diagonal/>
    </border>
    <border>
      <left/>
      <right/>
      <top/>
      <bottom style="thick">
        <color rgb="FF007033"/>
      </bottom>
      <diagonal/>
    </border>
    <border>
      <left/>
      <right style="thick">
        <color rgb="FF007033"/>
      </right>
      <top/>
      <bottom style="thick">
        <color rgb="FF00703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9" fontId="2" fillId="0" borderId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22" borderId="0" applyNumberFormat="0" applyBorder="0" applyAlignment="0" applyProtection="0"/>
    <xf numFmtId="0" fontId="20" fillId="23" borderId="0" applyNumberFormat="0" applyBorder="0" applyAlignment="0" applyProtection="0"/>
  </cellStyleXfs>
  <cellXfs count="455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 applyProtection="1">
      <alignment wrapText="1"/>
      <protection locked="0"/>
    </xf>
    <xf numFmtId="0" fontId="2" fillId="0" borderId="0" xfId="1" applyFont="1" applyProtection="1">
      <protection locked="0"/>
    </xf>
    <xf numFmtId="0" fontId="0" fillId="0" borderId="0" xfId="0" applyAlignment="1">
      <alignment vertical="center"/>
    </xf>
    <xf numFmtId="167" fontId="3" fillId="3" borderId="16" xfId="2" applyNumberFormat="1" applyFont="1" applyFill="1" applyBorder="1" applyAlignment="1" applyProtection="1">
      <alignment horizontal="right" vertical="center"/>
    </xf>
    <xf numFmtId="0" fontId="2" fillId="0" borderId="0" xfId="1" applyAlignment="1" applyProtection="1">
      <alignment horizontal="left"/>
      <protection locked="0"/>
    </xf>
    <xf numFmtId="0" fontId="2" fillId="0" borderId="10" xfId="1" applyFont="1" applyBorder="1"/>
    <xf numFmtId="0" fontId="2" fillId="0" borderId="0" xfId="1"/>
    <xf numFmtId="9" fontId="3" fillId="17" borderId="1" xfId="1" applyNumberFormat="1" applyFont="1" applyFill="1" applyBorder="1" applyAlignment="1">
      <alignment horizontal="center" vertical="center"/>
    </xf>
    <xf numFmtId="173" fontId="2" fillId="0" borderId="1" xfId="1" applyNumberFormat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9" fontId="2" fillId="0" borderId="0" xfId="1" applyNumberFormat="1"/>
    <xf numFmtId="0" fontId="2" fillId="0" borderId="0" xfId="1" applyFont="1" applyBorder="1" applyProtection="1">
      <protection locked="0"/>
    </xf>
    <xf numFmtId="0" fontId="2" fillId="0" borderId="0" xfId="1" applyAlignment="1">
      <alignment vertical="center"/>
    </xf>
    <xf numFmtId="0" fontId="2" fillId="2" borderId="0" xfId="1" applyFill="1" applyAlignment="1">
      <alignment vertical="center"/>
    </xf>
    <xf numFmtId="0" fontId="2" fillId="16" borderId="0" xfId="1" applyFill="1" applyAlignment="1">
      <alignment vertical="center"/>
    </xf>
    <xf numFmtId="0" fontId="2" fillId="0" borderId="0" xfId="1" applyBorder="1" applyAlignment="1">
      <alignment vertical="center"/>
    </xf>
    <xf numFmtId="168" fontId="2" fillId="16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right" vertical="center"/>
    </xf>
    <xf numFmtId="3" fontId="3" fillId="16" borderId="1" xfId="1" applyNumberFormat="1" applyFont="1" applyFill="1" applyBorder="1" applyAlignment="1" applyProtection="1">
      <alignment horizontal="center" vertical="center"/>
      <protection locked="0"/>
    </xf>
    <xf numFmtId="3" fontId="3" fillId="16" borderId="37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/>
    <xf numFmtId="0" fontId="3" fillId="5" borderId="15" xfId="0" applyFont="1" applyFill="1" applyBorder="1" applyAlignment="1" applyProtection="1">
      <alignment horizontal="center" vertical="center"/>
      <protection locked="0"/>
    </xf>
    <xf numFmtId="9" fontId="2" fillId="5" borderId="15" xfId="2" applyFill="1" applyBorder="1" applyAlignment="1" applyProtection="1">
      <alignment horizontal="center" vertical="center"/>
      <protection locked="0"/>
    </xf>
    <xf numFmtId="168" fontId="2" fillId="21" borderId="1" xfId="1" applyNumberFormat="1" applyFont="1" applyFill="1" applyBorder="1" applyAlignment="1" applyProtection="1">
      <alignment horizontal="center" vertical="center"/>
      <protection locked="0"/>
    </xf>
    <xf numFmtId="3" fontId="3" fillId="21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ill="1"/>
    <xf numFmtId="0" fontId="0" fillId="0" borderId="0" xfId="0" applyFill="1"/>
    <xf numFmtId="39" fontId="3" fillId="0" borderId="34" xfId="1" applyNumberFormat="1" applyFont="1" applyFill="1" applyBorder="1" applyAlignment="1">
      <alignment horizontal="center" vertical="center" wrapText="1"/>
    </xf>
    <xf numFmtId="173" fontId="2" fillId="0" borderId="34" xfId="1" applyNumberFormat="1" applyFill="1" applyBorder="1" applyAlignment="1">
      <alignment horizontal="center"/>
    </xf>
    <xf numFmtId="0" fontId="0" fillId="3" borderId="0" xfId="0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9" fontId="0" fillId="3" borderId="0" xfId="0" applyNumberFormat="1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3" fillId="3" borderId="0" xfId="0" applyNumberFormat="1" applyFont="1" applyFill="1" applyAlignment="1" applyProtection="1">
      <alignment horizontal="left" vertical="center"/>
    </xf>
    <xf numFmtId="49" fontId="0" fillId="3" borderId="0" xfId="0" applyNumberFormat="1" applyFill="1" applyAlignment="1" applyProtection="1">
      <alignment vertical="center" wrapText="1"/>
    </xf>
    <xf numFmtId="9" fontId="3" fillId="3" borderId="16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Alignment="1" applyProtection="1">
      <alignment vertical="center"/>
    </xf>
    <xf numFmtId="0" fontId="0" fillId="3" borderId="0" xfId="0" applyFill="1" applyAlignment="1" applyProtection="1">
      <alignment horizontal="right" vertical="center" wrapText="1"/>
    </xf>
    <xf numFmtId="0" fontId="3" fillId="3" borderId="0" xfId="0" applyFont="1" applyFill="1" applyAlignment="1" applyProtection="1">
      <alignment horizontal="right" vertical="center"/>
    </xf>
    <xf numFmtId="0" fontId="0" fillId="3" borderId="0" xfId="0" applyFill="1" applyAlignment="1" applyProtection="1">
      <alignment horizontal="right" vertical="center"/>
    </xf>
    <xf numFmtId="39" fontId="3" fillId="6" borderId="16" xfId="0" applyNumberFormat="1" applyFont="1" applyFill="1" applyBorder="1" applyAlignment="1" applyProtection="1">
      <alignment horizontal="center" vertical="center" wrapText="1"/>
    </xf>
    <xf numFmtId="39" fontId="3" fillId="6" borderId="16" xfId="0" applyNumberFormat="1" applyFont="1" applyFill="1" applyBorder="1" applyAlignment="1" applyProtection="1">
      <alignment horizontal="center" vertical="center"/>
    </xf>
    <xf numFmtId="0" fontId="3" fillId="7" borderId="17" xfId="0" applyFont="1" applyFill="1" applyBorder="1" applyAlignment="1" applyProtection="1">
      <alignment vertical="center"/>
    </xf>
    <xf numFmtId="39" fontId="3" fillId="7" borderId="18" xfId="0" applyNumberFormat="1" applyFont="1" applyFill="1" applyBorder="1" applyAlignment="1" applyProtection="1">
      <alignment vertical="center"/>
    </xf>
    <xf numFmtId="0" fontId="3" fillId="7" borderId="19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170" fontId="3" fillId="5" borderId="15" xfId="0" applyNumberFormat="1" applyFont="1" applyFill="1" applyBorder="1" applyAlignment="1" applyProtection="1">
      <alignment vertical="center"/>
    </xf>
    <xf numFmtId="171" fontId="0" fillId="3" borderId="16" xfId="0" applyNumberFormat="1" applyFill="1" applyBorder="1" applyAlignment="1" applyProtection="1">
      <alignment vertical="center"/>
    </xf>
    <xf numFmtId="8" fontId="2" fillId="17" borderId="1" xfId="1" applyNumberFormat="1" applyFont="1" applyFill="1" applyBorder="1" applyAlignment="1" applyProtection="1">
      <alignment vertical="center"/>
    </xf>
    <xf numFmtId="171" fontId="3" fillId="8" borderId="16" xfId="0" applyNumberFormat="1" applyFont="1" applyFill="1" applyBorder="1" applyAlignment="1" applyProtection="1">
      <alignment vertical="center"/>
    </xf>
    <xf numFmtId="172" fontId="0" fillId="0" borderId="0" xfId="3" applyNumberFormat="1" applyFont="1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0" fontId="3" fillId="9" borderId="17" xfId="0" applyFont="1" applyFill="1" applyBorder="1" applyAlignment="1" applyProtection="1">
      <alignment horizontal="right" vertical="center"/>
    </xf>
    <xf numFmtId="171" fontId="3" fillId="9" borderId="16" xfId="0" applyNumberFormat="1" applyFont="1" applyFill="1" applyBorder="1" applyAlignment="1" applyProtection="1">
      <alignment vertical="center"/>
    </xf>
    <xf numFmtId="171" fontId="3" fillId="10" borderId="16" xfId="0" applyNumberFormat="1" applyFont="1" applyFill="1" applyBorder="1" applyAlignment="1" applyProtection="1">
      <alignment vertical="center"/>
    </xf>
    <xf numFmtId="0" fontId="3" fillId="6" borderId="16" xfId="0" applyFont="1" applyFill="1" applyBorder="1" applyAlignment="1" applyProtection="1">
      <alignment vertical="center"/>
    </xf>
    <xf numFmtId="171" fontId="3" fillId="6" borderId="16" xfId="0" applyNumberFormat="1" applyFont="1" applyFill="1" applyBorder="1" applyAlignment="1" applyProtection="1">
      <alignment vertical="center"/>
    </xf>
    <xf numFmtId="0" fontId="3" fillId="9" borderId="17" xfId="0" applyFont="1" applyFill="1" applyBorder="1" applyAlignment="1" applyProtection="1">
      <alignment vertical="center"/>
    </xf>
    <xf numFmtId="171" fontId="0" fillId="11" borderId="16" xfId="0" applyNumberFormat="1" applyFill="1" applyBorder="1" applyAlignment="1" applyProtection="1">
      <alignment vertical="center"/>
    </xf>
    <xf numFmtId="0" fontId="3" fillId="8" borderId="17" xfId="0" applyFont="1" applyFill="1" applyBorder="1" applyAlignment="1" applyProtection="1">
      <alignment horizontal="right" vertical="center"/>
    </xf>
    <xf numFmtId="171" fontId="3" fillId="7" borderId="18" xfId="0" applyNumberFormat="1" applyFont="1" applyFill="1" applyBorder="1" applyAlignment="1" applyProtection="1">
      <alignment vertical="center"/>
    </xf>
    <xf numFmtId="171" fontId="3" fillId="7" borderId="19" xfId="0" applyNumberFormat="1" applyFont="1" applyFill="1" applyBorder="1" applyAlignment="1" applyProtection="1">
      <alignment vertical="center"/>
    </xf>
    <xf numFmtId="39" fontId="0" fillId="3" borderId="0" xfId="0" applyNumberFormat="1" applyFill="1" applyAlignment="1" applyProtection="1">
      <alignment vertical="center"/>
    </xf>
    <xf numFmtId="0" fontId="3" fillId="3" borderId="16" xfId="0" applyFont="1" applyFill="1" applyBorder="1" applyAlignment="1" applyProtection="1">
      <alignment vertical="center"/>
    </xf>
    <xf numFmtId="171" fontId="0" fillId="11" borderId="20" xfId="0" applyNumberFormat="1" applyFill="1" applyBorder="1" applyAlignment="1" applyProtection="1">
      <alignment horizontal="right" vertical="center"/>
    </xf>
    <xf numFmtId="171" fontId="3" fillId="8" borderId="1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171" fontId="0" fillId="11" borderId="21" xfId="0" applyNumberFormat="1" applyFill="1" applyBorder="1" applyAlignment="1" applyProtection="1">
      <alignment horizontal="right" vertical="center"/>
    </xf>
    <xf numFmtId="0" fontId="3" fillId="6" borderId="17" xfId="0" applyFont="1" applyFill="1" applyBorder="1" applyAlignment="1" applyProtection="1">
      <alignment horizontal="right" vertical="center"/>
    </xf>
    <xf numFmtId="171" fontId="3" fillId="12" borderId="16" xfId="0" applyNumberFormat="1" applyFont="1" applyFill="1" applyBorder="1" applyAlignment="1" applyProtection="1">
      <alignment vertical="center"/>
    </xf>
    <xf numFmtId="171" fontId="3" fillId="13" borderId="16" xfId="0" applyNumberFormat="1" applyFont="1" applyFill="1" applyBorder="1" applyAlignment="1" applyProtection="1">
      <alignment vertical="center"/>
    </xf>
    <xf numFmtId="10" fontId="3" fillId="6" borderId="16" xfId="0" applyNumberFormat="1" applyFont="1" applyFill="1" applyBorder="1" applyAlignment="1" applyProtection="1">
      <alignment horizontal="center" vertical="center"/>
    </xf>
    <xf numFmtId="10" fontId="3" fillId="7" borderId="16" xfId="0" applyNumberFormat="1" applyFont="1" applyFill="1" applyBorder="1" applyAlignment="1" applyProtection="1">
      <alignment horizontal="right" vertical="center"/>
    </xf>
    <xf numFmtId="166" fontId="3" fillId="13" borderId="16" xfId="0" applyNumberFormat="1" applyFont="1" applyFill="1" applyBorder="1" applyAlignment="1" applyProtection="1">
      <alignment horizontal="right" vertical="center"/>
    </xf>
    <xf numFmtId="167" fontId="3" fillId="0" borderId="16" xfId="0" applyNumberFormat="1" applyFont="1" applyFill="1" applyBorder="1" applyAlignment="1" applyProtection="1">
      <alignment horizontal="right" vertical="center"/>
    </xf>
    <xf numFmtId="166" fontId="3" fillId="3" borderId="16" xfId="0" applyNumberFormat="1" applyFont="1" applyFill="1" applyBorder="1" applyAlignment="1" applyProtection="1">
      <alignment horizontal="right" vertical="center"/>
    </xf>
    <xf numFmtId="167" fontId="3" fillId="7" borderId="16" xfId="0" applyNumberFormat="1" applyFont="1" applyFill="1" applyBorder="1" applyAlignment="1" applyProtection="1">
      <alignment horizontal="right" vertical="center"/>
    </xf>
    <xf numFmtId="166" fontId="3" fillId="7" borderId="16" xfId="0" applyNumberFormat="1" applyFont="1" applyFill="1" applyBorder="1" applyAlignment="1" applyProtection="1">
      <alignment horizontal="right" vertical="center"/>
    </xf>
    <xf numFmtId="166" fontId="3" fillId="3" borderId="21" xfId="0" applyNumberFormat="1" applyFont="1" applyFill="1" applyBorder="1" applyAlignment="1" applyProtection="1">
      <alignment horizontal="right" vertical="center"/>
    </xf>
    <xf numFmtId="174" fontId="0" fillId="0" borderId="0" xfId="3" applyNumberFormat="1" applyFont="1" applyAlignment="1" applyProtection="1">
      <alignment vertical="center"/>
    </xf>
    <xf numFmtId="168" fontId="3" fillId="3" borderId="16" xfId="0" applyNumberFormat="1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vertical="center" wrapText="1"/>
    </xf>
    <xf numFmtId="166" fontId="3" fillId="8" borderId="16" xfId="0" applyNumberFormat="1" applyFont="1" applyFill="1" applyBorder="1" applyAlignment="1" applyProtection="1">
      <alignment vertical="center"/>
    </xf>
    <xf numFmtId="166" fontId="3" fillId="13" borderId="16" xfId="0" applyNumberFormat="1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3" fillId="3" borderId="46" xfId="0" applyFont="1" applyFill="1" applyBorder="1" applyAlignment="1" applyProtection="1">
      <alignment vertical="center"/>
    </xf>
    <xf numFmtId="9" fontId="0" fillId="0" borderId="0" xfId="0" applyNumberFormat="1" applyAlignment="1" applyProtection="1">
      <alignment vertical="center"/>
    </xf>
    <xf numFmtId="0" fontId="3" fillId="14" borderId="0" xfId="1" applyFont="1" applyFill="1" applyAlignment="1" applyProtection="1">
      <alignment horizontal="left"/>
    </xf>
    <xf numFmtId="0" fontId="21" fillId="14" borderId="3" xfId="1" applyFont="1" applyFill="1" applyBorder="1" applyAlignment="1" applyProtection="1">
      <alignment horizontal="center" wrapText="1"/>
    </xf>
    <xf numFmtId="4" fontId="21" fillId="14" borderId="4" xfId="1" applyNumberFormat="1" applyFont="1" applyFill="1" applyBorder="1" applyAlignment="1" applyProtection="1">
      <alignment horizontal="center" wrapText="1"/>
    </xf>
    <xf numFmtId="165" fontId="21" fillId="14" borderId="1" xfId="1" applyNumberFormat="1" applyFont="1" applyFill="1" applyBorder="1" applyAlignment="1" applyProtection="1">
      <alignment horizontal="center" wrapText="1"/>
    </xf>
    <xf numFmtId="0" fontId="2" fillId="0" borderId="0" xfId="1" applyProtection="1"/>
    <xf numFmtId="0" fontId="3" fillId="0" borderId="6" xfId="1" applyFont="1" applyFill="1" applyBorder="1" applyAlignment="1" applyProtection="1">
      <alignment horizontal="left"/>
    </xf>
    <xf numFmtId="0" fontId="3" fillId="0" borderId="2" xfId="1" applyFont="1" applyFill="1" applyBorder="1" applyAlignment="1" applyProtection="1">
      <alignment wrapText="1"/>
    </xf>
    <xf numFmtId="0" fontId="3" fillId="0" borderId="2" xfId="1" applyFont="1" applyFill="1" applyBorder="1" applyAlignment="1" applyProtection="1"/>
    <xf numFmtId="0" fontId="2" fillId="0" borderId="2" xfId="1" applyFont="1" applyFill="1" applyBorder="1" applyAlignment="1" applyProtection="1"/>
    <xf numFmtId="4" fontId="2" fillId="0" borderId="2" xfId="1" applyNumberFormat="1" applyFont="1" applyFill="1" applyBorder="1" applyAlignment="1" applyProtection="1"/>
    <xf numFmtId="165" fontId="2" fillId="0" borderId="5" xfId="1" applyNumberFormat="1" applyFont="1" applyFill="1" applyBorder="1" applyAlignment="1" applyProtection="1">
      <alignment horizontal="center"/>
    </xf>
    <xf numFmtId="0" fontId="3" fillId="0" borderId="36" xfId="1" applyFont="1" applyFill="1" applyBorder="1" applyAlignment="1" applyProtection="1">
      <alignment horizontal="left" vertical="center"/>
    </xf>
    <xf numFmtId="0" fontId="14" fillId="0" borderId="38" xfId="1" applyFont="1" applyFill="1" applyBorder="1" applyAlignment="1" applyProtection="1">
      <alignment horizontal="center" vertical="center" wrapText="1"/>
    </xf>
    <xf numFmtId="0" fontId="2" fillId="0" borderId="38" xfId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 wrapText="1"/>
    </xf>
    <xf numFmtId="3" fontId="2" fillId="2" borderId="39" xfId="1" applyNumberFormat="1" applyFont="1" applyFill="1" applyBorder="1" applyAlignment="1" applyProtection="1">
      <alignment horizontal="center" vertical="center"/>
    </xf>
    <xf numFmtId="0" fontId="2" fillId="0" borderId="0" xfId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3" fillId="0" borderId="40" xfId="1" applyFont="1" applyFill="1" applyBorder="1" applyAlignment="1" applyProtection="1">
      <alignment horizontal="left" vertical="center"/>
    </xf>
    <xf numFmtId="0" fontId="2" fillId="0" borderId="1" xfId="1" applyBorder="1" applyAlignment="1" applyProtection="1">
      <alignment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vertical="center"/>
    </xf>
    <xf numFmtId="0" fontId="2" fillId="0" borderId="26" xfId="1" applyFont="1" applyBorder="1" applyAlignment="1" applyProtection="1">
      <alignment vertical="center"/>
    </xf>
    <xf numFmtId="0" fontId="3" fillId="3" borderId="40" xfId="0" applyFont="1" applyFill="1" applyBorder="1" applyAlignment="1" applyProtection="1">
      <alignment vertical="center"/>
    </xf>
    <xf numFmtId="165" fontId="3" fillId="2" borderId="26" xfId="1" applyNumberFormat="1" applyFont="1" applyFill="1" applyBorder="1" applyAlignment="1" applyProtection="1">
      <alignment vertical="center" wrapText="1"/>
    </xf>
    <xf numFmtId="0" fontId="2" fillId="16" borderId="0" xfId="1" applyFill="1" applyAlignment="1" applyProtection="1">
      <alignment vertical="center"/>
    </xf>
    <xf numFmtId="165" fontId="3" fillId="16" borderId="0" xfId="1" applyNumberFormat="1" applyFont="1" applyFill="1" applyBorder="1" applyAlignment="1" applyProtection="1">
      <alignment vertical="center" wrapText="1"/>
    </xf>
    <xf numFmtId="0" fontId="15" fillId="16" borderId="0" xfId="1" applyFont="1" applyFill="1" applyAlignment="1" applyProtection="1">
      <alignment vertical="center"/>
    </xf>
    <xf numFmtId="0" fontId="2" fillId="0" borderId="40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/>
    </xf>
    <xf numFmtId="165" fontId="2" fillId="2" borderId="26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vertical="center" wrapText="1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2" fillId="0" borderId="26" xfId="1" applyNumberFormat="1" applyFont="1" applyFill="1" applyBorder="1" applyAlignment="1" applyProtection="1">
      <alignment horizontal="center" vertical="center"/>
    </xf>
    <xf numFmtId="0" fontId="3" fillId="0" borderId="40" xfId="1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3" fontId="3" fillId="2" borderId="1" xfId="1" applyNumberFormat="1" applyFont="1" applyFill="1" applyBorder="1" applyAlignment="1" applyProtection="1">
      <alignment horizontal="center" vertical="center"/>
    </xf>
    <xf numFmtId="165" fontId="2" fillId="2" borderId="26" xfId="1" applyNumberFormat="1" applyFill="1" applyBorder="1" applyAlignment="1" applyProtection="1">
      <alignment horizontal="center" vertical="center"/>
    </xf>
    <xf numFmtId="165" fontId="2" fillId="2" borderId="31" xfId="1" applyNumberFormat="1" applyFill="1" applyBorder="1" applyAlignment="1" applyProtection="1">
      <alignment horizontal="center" vertical="center"/>
    </xf>
    <xf numFmtId="0" fontId="2" fillId="0" borderId="0" xfId="1" applyAlignment="1" applyProtection="1">
      <alignment horizontal="left" vertical="center"/>
    </xf>
    <xf numFmtId="0" fontId="2" fillId="0" borderId="0" xfId="1" applyAlignment="1" applyProtection="1">
      <alignment vertical="center" wrapText="1"/>
    </xf>
    <xf numFmtId="0" fontId="2" fillId="0" borderId="0" xfId="1" applyFont="1" applyAlignment="1" applyProtection="1">
      <alignment vertical="center"/>
    </xf>
    <xf numFmtId="0" fontId="2" fillId="0" borderId="10" xfId="1" applyFont="1" applyBorder="1" applyAlignment="1" applyProtection="1">
      <alignment vertical="center"/>
    </xf>
    <xf numFmtId="0" fontId="2" fillId="0" borderId="0" xfId="1" applyBorder="1" applyAlignment="1" applyProtection="1">
      <alignment vertical="center"/>
    </xf>
    <xf numFmtId="0" fontId="3" fillId="14" borderId="36" xfId="1" applyFont="1" applyFill="1" applyBorder="1" applyAlignment="1" applyProtection="1">
      <alignment horizontal="left" vertical="center"/>
    </xf>
    <xf numFmtId="0" fontId="4" fillId="14" borderId="38" xfId="1" applyFont="1" applyFill="1" applyBorder="1" applyAlignment="1" applyProtection="1">
      <alignment horizontal="center" vertical="center" wrapText="1"/>
    </xf>
    <xf numFmtId="0" fontId="2" fillId="0" borderId="38" xfId="1" applyFont="1" applyBorder="1" applyAlignment="1" applyProtection="1">
      <alignment horizontal="center" vertical="center" wrapText="1"/>
    </xf>
    <xf numFmtId="0" fontId="2" fillId="0" borderId="38" xfId="1" applyFont="1" applyBorder="1" applyAlignment="1" applyProtection="1">
      <alignment vertical="center"/>
    </xf>
    <xf numFmtId="165" fontId="3" fillId="14" borderId="39" xfId="1" applyNumberFormat="1" applyFont="1" applyFill="1" applyBorder="1" applyAlignment="1" applyProtection="1">
      <alignment horizontal="center" vertical="center"/>
    </xf>
    <xf numFmtId="0" fontId="2" fillId="0" borderId="41" xfId="1" applyFont="1" applyFill="1" applyBorder="1" applyAlignment="1" applyProtection="1">
      <alignment horizontal="left" vertical="center"/>
    </xf>
    <xf numFmtId="0" fontId="2" fillId="0" borderId="37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horizontal="center" vertical="center"/>
    </xf>
    <xf numFmtId="165" fontId="2" fillId="2" borderId="31" xfId="1" applyNumberFormat="1" applyFont="1" applyFill="1" applyBorder="1" applyAlignment="1" applyProtection="1">
      <alignment horizontal="center" vertical="center"/>
    </xf>
    <xf numFmtId="0" fontId="3" fillId="0" borderId="54" xfId="1" applyFont="1" applyFill="1" applyBorder="1" applyAlignment="1" applyProtection="1">
      <alignment vertical="center" wrapText="1"/>
    </xf>
    <xf numFmtId="165" fontId="3" fillId="2" borderId="55" xfId="1" applyNumberFormat="1" applyFont="1" applyFill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/>
    </xf>
    <xf numFmtId="0" fontId="2" fillId="0" borderId="1" xfId="1" applyBorder="1" applyAlignment="1" applyProtection="1">
      <alignment vertical="center"/>
    </xf>
    <xf numFmtId="165" fontId="2" fillId="20" borderId="1" xfId="1" applyNumberFormat="1" applyFill="1" applyBorder="1" applyAlignment="1" applyProtection="1">
      <alignment vertical="center"/>
    </xf>
    <xf numFmtId="0" fontId="4" fillId="0" borderId="38" xfId="1" applyFont="1" applyFill="1" applyBorder="1" applyAlignment="1" applyProtection="1">
      <alignment horizontal="center" vertical="center" wrapText="1"/>
    </xf>
    <xf numFmtId="4" fontId="2" fillId="0" borderId="38" xfId="1" applyNumberFormat="1" applyFont="1" applyFill="1" applyBorder="1" applyAlignment="1" applyProtection="1">
      <alignment horizontal="center" vertical="center"/>
    </xf>
    <xf numFmtId="165" fontId="2" fillId="0" borderId="39" xfId="1" applyNumberFormat="1" applyFont="1" applyFill="1" applyBorder="1" applyAlignment="1" applyProtection="1">
      <alignment horizontal="center" vertical="center"/>
    </xf>
    <xf numFmtId="0" fontId="2" fillId="0" borderId="40" xfId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165" fontId="3" fillId="14" borderId="31" xfId="1" applyNumberFormat="1" applyFont="1" applyFill="1" applyBorder="1" applyAlignment="1" applyProtection="1">
      <alignment horizontal="center" vertical="center"/>
    </xf>
    <xf numFmtId="0" fontId="3" fillId="0" borderId="3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165" fontId="2" fillId="0" borderId="33" xfId="1" applyNumberFormat="1" applyFont="1" applyFill="1" applyBorder="1" applyAlignment="1" applyProtection="1">
      <alignment horizontal="center" vertical="center"/>
    </xf>
    <xf numFmtId="164" fontId="2" fillId="0" borderId="0" xfId="1" applyNumberFormat="1" applyAlignment="1" applyProtection="1">
      <alignment vertic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8" fontId="7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 wrapText="1"/>
    </xf>
    <xf numFmtId="0" fontId="3" fillId="14" borderId="41" xfId="1" applyFont="1" applyFill="1" applyBorder="1" applyAlignment="1" applyProtection="1">
      <alignment horizontal="left" vertical="center"/>
    </xf>
    <xf numFmtId="0" fontId="4" fillId="14" borderId="37" xfId="1" applyFont="1" applyFill="1" applyBorder="1" applyAlignment="1" applyProtection="1">
      <alignment horizontal="center" vertical="center" wrapText="1"/>
    </xf>
    <xf numFmtId="0" fontId="2" fillId="14" borderId="37" xfId="1" applyFont="1" applyFill="1" applyBorder="1" applyAlignment="1" applyProtection="1">
      <alignment horizontal="center" vertical="center"/>
    </xf>
    <xf numFmtId="4" fontId="2" fillId="14" borderId="37" xfId="1" applyNumberFormat="1" applyFont="1" applyFill="1" applyBorder="1" applyAlignment="1" applyProtection="1">
      <alignment horizontal="center" vertical="center"/>
    </xf>
    <xf numFmtId="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33" xfId="1" applyFont="1" applyFill="1" applyBorder="1" applyAlignment="1" applyProtection="1">
      <alignment horizontal="left" vertical="center"/>
    </xf>
    <xf numFmtId="0" fontId="4" fillId="0" borderId="33" xfId="1" applyFont="1" applyFill="1" applyBorder="1" applyAlignment="1" applyProtection="1">
      <alignment horizontal="center" vertical="center" wrapText="1"/>
    </xf>
    <xf numFmtId="0" fontId="2" fillId="0" borderId="33" xfId="1" applyFont="1" applyFill="1" applyBorder="1" applyAlignment="1" applyProtection="1">
      <alignment horizontal="center" vertical="center"/>
    </xf>
    <xf numFmtId="4" fontId="2" fillId="0" borderId="34" xfId="1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right" vertical="center"/>
    </xf>
    <xf numFmtId="0" fontId="5" fillId="0" borderId="38" xfId="1" applyFont="1" applyFill="1" applyBorder="1" applyAlignment="1" applyProtection="1">
      <alignment vertical="center" wrapText="1"/>
    </xf>
    <xf numFmtId="0" fontId="3" fillId="0" borderId="38" xfId="1" applyFont="1" applyFill="1" applyBorder="1" applyAlignment="1" applyProtection="1">
      <alignment vertical="center"/>
    </xf>
    <xf numFmtId="0" fontId="2" fillId="0" borderId="38" xfId="1" applyFont="1" applyFill="1" applyBorder="1" applyAlignment="1" applyProtection="1">
      <alignment vertical="center"/>
    </xf>
    <xf numFmtId="4" fontId="2" fillId="0" borderId="38" xfId="1" applyNumberFormat="1" applyFont="1" applyFill="1" applyBorder="1" applyAlignment="1" applyProtection="1">
      <alignment vertical="center"/>
    </xf>
    <xf numFmtId="168" fontId="2" fillId="14" borderId="31" xfId="4" applyNumberFormat="1" applyFont="1" applyFill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165" fontId="2" fillId="20" borderId="26" xfId="1" applyNumberFormat="1" applyFont="1" applyFill="1" applyBorder="1" applyAlignment="1" applyProtection="1">
      <alignment horizontal="center" vertical="center"/>
    </xf>
    <xf numFmtId="168" fontId="2" fillId="0" borderId="0" xfId="1" applyNumberFormat="1" applyFont="1" applyBorder="1" applyAlignment="1" applyProtection="1">
      <alignment horizontal="right" vertical="center"/>
    </xf>
    <xf numFmtId="4" fontId="12" fillId="0" borderId="1" xfId="1" applyNumberFormat="1" applyFont="1" applyFill="1" applyBorder="1" applyAlignment="1" applyProtection="1">
      <alignment vertical="center"/>
    </xf>
    <xf numFmtId="168" fontId="2" fillId="2" borderId="1" xfId="1" applyNumberFormat="1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>
      <alignment vertical="center"/>
    </xf>
    <xf numFmtId="168" fontId="2" fillId="0" borderId="1" xfId="1" applyNumberFormat="1" applyFont="1" applyFill="1" applyBorder="1" applyAlignment="1" applyProtection="1">
      <alignment horizontal="center" vertical="center"/>
    </xf>
    <xf numFmtId="0" fontId="2" fillId="16" borderId="38" xfId="1" applyFont="1" applyFill="1" applyBorder="1" applyAlignment="1" applyProtection="1">
      <alignment horizontal="center" vertical="center" wrapText="1"/>
    </xf>
    <xf numFmtId="0" fontId="2" fillId="0" borderId="39" xfId="1" applyFont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/>
    </xf>
    <xf numFmtId="0" fontId="2" fillId="0" borderId="0" xfId="1" applyBorder="1" applyProtection="1"/>
    <xf numFmtId="0" fontId="2" fillId="0" borderId="0" xfId="1" applyAlignment="1" applyProtection="1">
      <alignment horizontal="left"/>
    </xf>
    <xf numFmtId="0" fontId="2" fillId="0" borderId="0" xfId="1" applyAlignment="1" applyProtection="1">
      <alignment wrapText="1"/>
    </xf>
    <xf numFmtId="0" fontId="2" fillId="0" borderId="0" xfId="1" applyFont="1" applyProtection="1"/>
    <xf numFmtId="0" fontId="2" fillId="0" borderId="0" xfId="1" applyFont="1" applyBorder="1" applyProtection="1"/>
    <xf numFmtId="165" fontId="3" fillId="16" borderId="1" xfId="1" applyNumberFormat="1" applyFont="1" applyFill="1" applyBorder="1" applyAlignment="1" applyProtection="1">
      <alignment horizontal="center" vertical="center"/>
      <protection locked="0"/>
    </xf>
    <xf numFmtId="165" fontId="2" fillId="16" borderId="26" xfId="1" applyNumberFormat="1" applyFont="1" applyFill="1" applyBorder="1" applyAlignment="1" applyProtection="1">
      <alignment horizontal="center" vertical="center"/>
      <protection locked="0"/>
    </xf>
    <xf numFmtId="168" fontId="3" fillId="16" borderId="26" xfId="1" applyNumberFormat="1" applyFont="1" applyFill="1" applyBorder="1" applyAlignment="1" applyProtection="1">
      <alignment horizontal="center" vertical="center"/>
      <protection locked="0"/>
    </xf>
    <xf numFmtId="168" fontId="3" fillId="16" borderId="31" xfId="1" applyNumberFormat="1" applyFont="1" applyFill="1" applyBorder="1" applyAlignment="1" applyProtection="1">
      <alignment horizontal="center" vertical="center"/>
      <protection locked="0"/>
    </xf>
    <xf numFmtId="165" fontId="3" fillId="16" borderId="37" xfId="1" applyNumberFormat="1" applyFont="1" applyFill="1" applyBorder="1" applyAlignment="1" applyProtection="1">
      <alignment horizontal="center" vertical="center"/>
      <protection locked="0"/>
    </xf>
    <xf numFmtId="0" fontId="3" fillId="0" borderId="57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vertical="center"/>
    </xf>
    <xf numFmtId="165" fontId="2" fillId="0" borderId="9" xfId="1" applyNumberFormat="1" applyFont="1" applyFill="1" applyBorder="1" applyAlignment="1" applyProtection="1">
      <alignment horizontal="center" vertical="center"/>
    </xf>
    <xf numFmtId="0" fontId="2" fillId="0" borderId="56" xfId="1" applyBorder="1" applyAlignment="1" applyProtection="1">
      <alignment vertical="center"/>
    </xf>
    <xf numFmtId="0" fontId="2" fillId="0" borderId="9" xfId="1" applyFont="1" applyBorder="1" applyAlignment="1" applyProtection="1">
      <alignment vertical="center"/>
    </xf>
    <xf numFmtId="0" fontId="2" fillId="21" borderId="40" xfId="1" applyFont="1" applyFill="1" applyBorder="1" applyAlignment="1" applyProtection="1">
      <alignment horizontal="left" vertical="center"/>
      <protection locked="0"/>
    </xf>
    <xf numFmtId="0" fontId="2" fillId="21" borderId="40" xfId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2" fillId="0" borderId="0" xfId="1" applyFill="1" applyBorder="1" applyAlignment="1" applyProtection="1">
      <alignment vertical="center"/>
    </xf>
    <xf numFmtId="0" fontId="2" fillId="0" borderId="0" xfId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vertical="center"/>
    </xf>
    <xf numFmtId="169" fontId="19" fillId="0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9" fontId="6" fillId="0" borderId="0" xfId="1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 applyFill="1" applyBorder="1" applyAlignment="1" applyProtection="1">
      <alignment horizontal="center" vertical="center"/>
    </xf>
    <xf numFmtId="164" fontId="2" fillId="0" borderId="0" xfId="1" applyNumberForma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9" fontId="5" fillId="0" borderId="0" xfId="1" applyNumberFormat="1" applyFont="1" applyFill="1" applyBorder="1" applyAlignment="1">
      <alignment horizontal="left" vertical="center"/>
    </xf>
    <xf numFmtId="8" fontId="3" fillId="0" borderId="0" xfId="1" quotePrefix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vertical="center"/>
    </xf>
    <xf numFmtId="8" fontId="3" fillId="0" borderId="0" xfId="1" applyNumberFormat="1" applyFont="1" applyFill="1" applyBorder="1" applyAlignment="1" applyProtection="1">
      <alignment horizontal="center" vertical="center"/>
    </xf>
    <xf numFmtId="8" fontId="27" fillId="15" borderId="25" xfId="1" applyNumberFormat="1" applyFont="1" applyFill="1" applyBorder="1" applyAlignment="1" applyProtection="1">
      <alignment horizontal="center" vertical="center"/>
    </xf>
    <xf numFmtId="8" fontId="27" fillId="2" borderId="60" xfId="1" quotePrefix="1" applyNumberFormat="1" applyFont="1" applyFill="1" applyBorder="1" applyAlignment="1" applyProtection="1">
      <alignment horizontal="center" vertical="center"/>
    </xf>
    <xf numFmtId="8" fontId="30" fillId="0" borderId="1" xfId="1" applyNumberFormat="1" applyFont="1" applyBorder="1" applyAlignment="1" applyProtection="1">
      <alignment horizontal="center" vertical="center"/>
    </xf>
    <xf numFmtId="9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9" fontId="3" fillId="0" borderId="0" xfId="1" applyNumberFormat="1" applyFont="1" applyFill="1" applyBorder="1" applyAlignment="1" applyProtection="1">
      <alignment horizontal="center" vertical="center"/>
    </xf>
    <xf numFmtId="8" fontId="2" fillId="0" borderId="0" xfId="1" applyNumberFormat="1" applyFill="1" applyBorder="1" applyAlignment="1" applyProtection="1">
      <alignment horizontal="center" vertical="center"/>
    </xf>
    <xf numFmtId="8" fontId="26" fillId="0" borderId="0" xfId="1" applyNumberFormat="1" applyFont="1" applyFill="1" applyBorder="1" applyAlignment="1" applyProtection="1">
      <alignment horizontal="center" vertical="center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9" fontId="2" fillId="0" borderId="0" xfId="2" applyFill="1" applyBorder="1" applyAlignment="1" applyProtection="1">
      <alignment horizontal="center" vertical="center"/>
      <protection locked="0"/>
    </xf>
    <xf numFmtId="7" fontId="0" fillId="0" borderId="0" xfId="0" applyNumberFormat="1" applyFont="1" applyFill="1" applyBorder="1" applyAlignment="1" applyProtection="1">
      <alignment vertical="center"/>
    </xf>
    <xf numFmtId="7" fontId="0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/>
    </xf>
    <xf numFmtId="1" fontId="3" fillId="0" borderId="0" xfId="4" applyNumberFormat="1" applyFont="1" applyFill="1" applyBorder="1" applyAlignment="1" applyProtection="1">
      <alignment horizontal="center" vertical="center" wrapText="1"/>
    </xf>
    <xf numFmtId="7" fontId="3" fillId="0" borderId="0" xfId="0" applyNumberFormat="1" applyFont="1" applyFill="1" applyBorder="1" applyAlignment="1" applyProtection="1">
      <alignment horizontal="right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7" fontId="3" fillId="0" borderId="0" xfId="0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8" fontId="31" fillId="25" borderId="61" xfId="1" applyNumberFormat="1" applyFont="1" applyFill="1" applyBorder="1" applyAlignment="1" applyProtection="1">
      <alignment horizontal="center" vertical="center"/>
    </xf>
    <xf numFmtId="1" fontId="3" fillId="2" borderId="1" xfId="4" applyNumberFormat="1" applyFont="1" applyFill="1" applyBorder="1" applyAlignment="1" applyProtection="1">
      <alignment horizontal="center" vertical="center" wrapText="1"/>
    </xf>
    <xf numFmtId="0" fontId="3" fillId="0" borderId="62" xfId="0" applyFont="1" applyFill="1" applyBorder="1" applyAlignment="1" applyProtection="1">
      <alignment horizontal="left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175" fontId="3" fillId="25" borderId="1" xfId="0" applyNumberFormat="1" applyFont="1" applyFill="1" applyBorder="1" applyAlignment="1" applyProtection="1">
      <alignment horizontal="center" vertical="center"/>
    </xf>
    <xf numFmtId="9" fontId="3" fillId="3" borderId="78" xfId="0" applyNumberFormat="1" applyFont="1" applyFill="1" applyBorder="1" applyAlignment="1" applyProtection="1">
      <alignment horizontal="center" vertical="center"/>
    </xf>
    <xf numFmtId="10" fontId="3" fillId="3" borderId="3" xfId="3" applyNumberFormat="1" applyFont="1" applyFill="1" applyBorder="1" applyAlignment="1" applyProtection="1">
      <alignment horizontal="center" vertical="center"/>
    </xf>
    <xf numFmtId="10" fontId="33" fillId="28" borderId="66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</xf>
    <xf numFmtId="171" fontId="0" fillId="3" borderId="19" xfId="0" applyNumberFormat="1" applyFill="1" applyBorder="1" applyAlignment="1" applyProtection="1">
      <alignment vertical="center"/>
    </xf>
    <xf numFmtId="171" fontId="3" fillId="7" borderId="50" xfId="0" applyNumberFormat="1" applyFont="1" applyFill="1" applyBorder="1" applyAlignment="1" applyProtection="1">
      <alignment vertical="center"/>
    </xf>
    <xf numFmtId="170" fontId="3" fillId="5" borderId="64" xfId="0" applyNumberFormat="1" applyFont="1" applyFill="1" applyBorder="1" applyAlignment="1" applyProtection="1">
      <alignment vertical="center"/>
    </xf>
    <xf numFmtId="170" fontId="3" fillId="5" borderId="82" xfId="0" applyNumberFormat="1" applyFont="1" applyFill="1" applyBorder="1" applyAlignment="1" applyProtection="1">
      <alignment vertical="center"/>
    </xf>
    <xf numFmtId="9" fontId="1" fillId="26" borderId="82" xfId="6" applyNumberFormat="1" applyFont="1" applyFill="1" applyBorder="1" applyAlignment="1" applyProtection="1">
      <alignment horizontal="center" vertical="center"/>
    </xf>
    <xf numFmtId="168" fontId="3" fillId="26" borderId="82" xfId="0" applyNumberFormat="1" applyFont="1" applyFill="1" applyBorder="1" applyAlignment="1" applyProtection="1">
      <alignment horizontal="center" vertical="center"/>
    </xf>
    <xf numFmtId="9" fontId="3" fillId="27" borderId="66" xfId="0" applyNumberFormat="1" applyFont="1" applyFill="1" applyBorder="1" applyAlignment="1" applyProtection="1">
      <alignment horizontal="center" vertical="center"/>
      <protection locked="0"/>
    </xf>
    <xf numFmtId="9" fontId="2" fillId="24" borderId="64" xfId="2" applyFill="1" applyBorder="1" applyAlignment="1" applyProtection="1">
      <alignment horizontal="center" vertical="center"/>
    </xf>
    <xf numFmtId="0" fontId="0" fillId="0" borderId="0" xfId="0" applyProtection="1"/>
    <xf numFmtId="9" fontId="27" fillId="0" borderId="1" xfId="1" applyNumberFormat="1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 wrapText="1"/>
    </xf>
    <xf numFmtId="7" fontId="0" fillId="0" borderId="26" xfId="0" applyNumberFormat="1" applyFont="1" applyFill="1" applyBorder="1" applyAlignment="1" applyProtection="1">
      <alignment horizontal="right" vertical="center" wrapText="1"/>
    </xf>
    <xf numFmtId="7" fontId="3" fillId="0" borderId="1" xfId="0" applyNumberFormat="1" applyFont="1" applyFill="1" applyBorder="1" applyAlignment="1" applyProtection="1">
      <alignment horizontal="right" vertical="center"/>
    </xf>
    <xf numFmtId="7" fontId="3" fillId="0" borderId="1" xfId="0" applyNumberFormat="1" applyFont="1" applyFill="1" applyBorder="1" applyAlignment="1" applyProtection="1">
      <alignment vertical="center"/>
    </xf>
    <xf numFmtId="7" fontId="0" fillId="0" borderId="3" xfId="0" applyNumberFormat="1" applyFont="1" applyFill="1" applyBorder="1" applyAlignment="1" applyProtection="1">
      <alignment vertical="center"/>
    </xf>
    <xf numFmtId="7" fontId="0" fillId="0" borderId="1" xfId="0" applyNumberFormat="1" applyFont="1" applyFill="1" applyBorder="1" applyAlignment="1" applyProtection="1">
      <alignment vertical="center"/>
    </xf>
    <xf numFmtId="9" fontId="3" fillId="0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vertical="center"/>
    </xf>
    <xf numFmtId="0" fontId="0" fillId="0" borderId="63" xfId="0" applyFont="1" applyFill="1" applyBorder="1" applyAlignment="1" applyProtection="1">
      <alignment horizontal="left" vertical="center" wrapText="1"/>
    </xf>
    <xf numFmtId="0" fontId="0" fillId="0" borderId="40" xfId="0" applyFont="1" applyFill="1" applyBorder="1" applyAlignment="1" applyProtection="1">
      <alignment horizontal="left" vertical="center" wrapText="1"/>
    </xf>
    <xf numFmtId="0" fontId="0" fillId="0" borderId="54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7" fontId="3" fillId="0" borderId="3" xfId="0" applyNumberFormat="1" applyFont="1" applyFill="1" applyBorder="1" applyAlignment="1" applyProtection="1">
      <alignment horizontal="right" vertical="center"/>
    </xf>
    <xf numFmtId="1" fontId="3" fillId="0" borderId="3" xfId="4" applyNumberFormat="1" applyFont="1" applyFill="1" applyBorder="1" applyAlignment="1" applyProtection="1">
      <alignment horizontal="center" vertical="center" wrapText="1"/>
    </xf>
    <xf numFmtId="168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3" xfId="0" applyFont="1" applyFill="1" applyBorder="1" applyAlignment="1" applyProtection="1">
      <alignment vertical="center"/>
    </xf>
    <xf numFmtId="7" fontId="0" fillId="0" borderId="27" xfId="0" applyNumberFormat="1" applyFont="1" applyFill="1" applyBorder="1" applyAlignment="1" applyProtection="1">
      <alignment horizontal="right" vertical="center" wrapText="1"/>
    </xf>
    <xf numFmtId="7" fontId="3" fillId="0" borderId="5" xfId="0" applyNumberFormat="1" applyFont="1" applyFill="1" applyBorder="1" applyAlignment="1" applyProtection="1">
      <alignment horizontal="right" vertical="center"/>
    </xf>
    <xf numFmtId="9" fontId="3" fillId="2" borderId="45" xfId="0" applyNumberFormat="1" applyFont="1" applyFill="1" applyBorder="1" applyAlignment="1" applyProtection="1">
      <alignment horizontal="center" vertical="center"/>
    </xf>
    <xf numFmtId="7" fontId="3" fillId="2" borderId="30" xfId="0" applyNumberFormat="1" applyFont="1" applyFill="1" applyBorder="1" applyAlignment="1" applyProtection="1">
      <alignment vertical="center"/>
    </xf>
    <xf numFmtId="7" fontId="3" fillId="2" borderId="26" xfId="0" applyNumberFormat="1" applyFont="1" applyFill="1" applyBorder="1" applyAlignment="1" applyProtection="1">
      <alignment horizontal="right" vertical="center"/>
    </xf>
    <xf numFmtId="168" fontId="28" fillId="26" borderId="82" xfId="5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4" fillId="28" borderId="75" xfId="0" applyFont="1" applyFill="1" applyBorder="1" applyAlignment="1" applyProtection="1">
      <alignment horizontal="center" vertical="center"/>
      <protection locked="0"/>
    </xf>
    <xf numFmtId="0" fontId="34" fillId="28" borderId="76" xfId="0" applyFont="1" applyFill="1" applyBorder="1" applyAlignment="1" applyProtection="1">
      <alignment horizontal="center" vertical="center"/>
      <protection locked="0"/>
    </xf>
    <xf numFmtId="0" fontId="34" fillId="28" borderId="77" xfId="0" applyFont="1" applyFill="1" applyBorder="1" applyAlignment="1" applyProtection="1">
      <alignment horizontal="center" vertical="center"/>
      <protection locked="0"/>
    </xf>
    <xf numFmtId="0" fontId="16" fillId="28" borderId="67" xfId="0" applyFont="1" applyFill="1" applyBorder="1" applyAlignment="1" applyProtection="1">
      <alignment horizontal="center" vertical="center"/>
      <protection locked="0"/>
    </xf>
    <xf numFmtId="0" fontId="16" fillId="28" borderId="68" xfId="0" applyFont="1" applyFill="1" applyBorder="1" applyAlignment="1" applyProtection="1">
      <alignment horizontal="center" vertical="center"/>
      <protection locked="0"/>
    </xf>
    <xf numFmtId="0" fontId="16" fillId="28" borderId="69" xfId="0" applyFont="1" applyFill="1" applyBorder="1" applyAlignment="1" applyProtection="1">
      <alignment horizontal="center" vertical="center"/>
      <protection locked="0"/>
    </xf>
    <xf numFmtId="0" fontId="3" fillId="28" borderId="70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71" xfId="0" applyFont="1" applyFill="1" applyBorder="1" applyAlignment="1" applyProtection="1">
      <alignment horizontal="center" vertical="center"/>
      <protection locked="0"/>
    </xf>
    <xf numFmtId="0" fontId="3" fillId="28" borderId="72" xfId="0" applyFont="1" applyFill="1" applyBorder="1" applyAlignment="1" applyProtection="1">
      <alignment horizontal="center" vertical="center"/>
      <protection locked="0"/>
    </xf>
    <xf numFmtId="0" fontId="3" fillId="28" borderId="73" xfId="0" applyFont="1" applyFill="1" applyBorder="1" applyAlignment="1" applyProtection="1">
      <alignment horizontal="center" vertical="center"/>
      <protection locked="0"/>
    </xf>
    <xf numFmtId="0" fontId="3" fillId="28" borderId="7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/>
    </xf>
    <xf numFmtId="0" fontId="10" fillId="3" borderId="16" xfId="0" applyFont="1" applyFill="1" applyBorder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horizontal="left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7" borderId="1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168" fontId="3" fillId="0" borderId="51" xfId="0" applyNumberFormat="1" applyFont="1" applyFill="1" applyBorder="1" applyAlignment="1" applyProtection="1">
      <alignment horizontal="left" vertical="center"/>
    </xf>
    <xf numFmtId="168" fontId="3" fillId="0" borderId="52" xfId="0" applyNumberFormat="1" applyFont="1" applyFill="1" applyBorder="1" applyAlignment="1" applyProtection="1">
      <alignment horizontal="left" vertical="center"/>
    </xf>
    <xf numFmtId="168" fontId="3" fillId="0" borderId="53" xfId="0" applyNumberFormat="1" applyFont="1" applyFill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 wrapText="1"/>
    </xf>
    <xf numFmtId="49" fontId="34" fillId="28" borderId="67" xfId="0" applyNumberFormat="1" applyFont="1" applyFill="1" applyBorder="1" applyAlignment="1" applyProtection="1">
      <alignment horizontal="center" vertical="center"/>
      <protection locked="0"/>
    </xf>
    <xf numFmtId="49" fontId="34" fillId="28" borderId="68" xfId="0" applyNumberFormat="1" applyFont="1" applyFill="1" applyBorder="1" applyAlignment="1" applyProtection="1">
      <alignment horizontal="center" vertical="center"/>
      <protection locked="0"/>
    </xf>
    <xf numFmtId="49" fontId="34" fillId="28" borderId="69" xfId="0" applyNumberFormat="1" applyFont="1" applyFill="1" applyBorder="1" applyAlignment="1" applyProtection="1">
      <alignment horizontal="center" vertical="center"/>
      <protection locked="0"/>
    </xf>
    <xf numFmtId="49" fontId="34" fillId="28" borderId="72" xfId="0" applyNumberFormat="1" applyFont="1" applyFill="1" applyBorder="1" applyAlignment="1" applyProtection="1">
      <alignment horizontal="center" vertical="center"/>
      <protection locked="0"/>
    </xf>
    <xf numFmtId="49" fontId="34" fillId="28" borderId="73" xfId="0" applyNumberFormat="1" applyFont="1" applyFill="1" applyBorder="1" applyAlignment="1" applyProtection="1">
      <alignment horizontal="center" vertical="center"/>
      <protection locked="0"/>
    </xf>
    <xf numFmtId="49" fontId="34" fillId="28" borderId="74" xfId="0" applyNumberFormat="1" applyFont="1" applyFill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 applyProtection="1">
      <alignment horizontal="center" vertical="center" wrapText="1"/>
    </xf>
    <xf numFmtId="0" fontId="24" fillId="4" borderId="32" xfId="0" applyFont="1" applyFill="1" applyBorder="1" applyAlignment="1" applyProtection="1">
      <alignment horizontal="center" vertical="center" wrapText="1"/>
    </xf>
    <xf numFmtId="0" fontId="24" fillId="4" borderId="13" xfId="0" applyFont="1" applyFill="1" applyBorder="1" applyAlignment="1" applyProtection="1">
      <alignment horizontal="center" vertical="center" wrapText="1"/>
    </xf>
    <xf numFmtId="0" fontId="24" fillId="4" borderId="89" xfId="0" applyFont="1" applyFill="1" applyBorder="1" applyAlignment="1" applyProtection="1">
      <alignment horizontal="center" vertical="center" wrapText="1"/>
    </xf>
    <xf numFmtId="0" fontId="24" fillId="4" borderId="0" xfId="0" applyFont="1" applyFill="1" applyBorder="1" applyAlignment="1" applyProtection="1">
      <alignment horizontal="center" vertical="center" wrapText="1"/>
    </xf>
    <xf numFmtId="0" fontId="24" fillId="4" borderId="90" xfId="0" applyFont="1" applyFill="1" applyBorder="1" applyAlignment="1" applyProtection="1">
      <alignment horizontal="center" vertical="center" wrapText="1"/>
    </xf>
    <xf numFmtId="0" fontId="24" fillId="4" borderId="29" xfId="0" applyFont="1" applyFill="1" applyBorder="1" applyAlignment="1" applyProtection="1">
      <alignment horizontal="center" vertical="center" wrapText="1"/>
    </xf>
    <xf numFmtId="0" fontId="24" fillId="4" borderId="45" xfId="0" applyFont="1" applyFill="1" applyBorder="1" applyAlignment="1" applyProtection="1">
      <alignment horizontal="center" vertical="center" wrapText="1"/>
    </xf>
    <xf numFmtId="0" fontId="24" fillId="4" borderId="3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vertical="center" wrapText="1"/>
    </xf>
    <xf numFmtId="0" fontId="0" fillId="7" borderId="16" xfId="0" applyFill="1" applyBorder="1" applyAlignment="1" applyProtection="1">
      <alignment horizontal="center" vertical="center" wrapText="1"/>
    </xf>
    <xf numFmtId="0" fontId="10" fillId="7" borderId="16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49" fontId="34" fillId="28" borderId="79" xfId="0" applyNumberFormat="1" applyFont="1" applyFill="1" applyBorder="1" applyAlignment="1" applyProtection="1">
      <alignment horizontal="center" vertical="center"/>
      <protection locked="0"/>
    </xf>
    <xf numFmtId="49" fontId="34" fillId="28" borderId="80" xfId="0" applyNumberFormat="1" applyFont="1" applyFill="1" applyBorder="1" applyAlignment="1" applyProtection="1">
      <alignment horizontal="center" vertical="center"/>
      <protection locked="0"/>
    </xf>
    <xf numFmtId="49" fontId="34" fillId="28" borderId="81" xfId="0" applyNumberFormat="1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 wrapText="1"/>
    </xf>
    <xf numFmtId="0" fontId="9" fillId="7" borderId="0" xfId="0" applyFont="1" applyFill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3" fillId="14" borderId="41" xfId="1" applyFont="1" applyFill="1" applyBorder="1" applyAlignment="1" applyProtection="1">
      <alignment horizontal="center" vertical="center" wrapText="1"/>
    </xf>
    <xf numFmtId="0" fontId="3" fillId="14" borderId="37" xfId="1" applyFont="1" applyFill="1" applyBorder="1" applyAlignment="1" applyProtection="1">
      <alignment horizontal="center" vertical="center" wrapText="1"/>
    </xf>
    <xf numFmtId="0" fontId="3" fillId="18" borderId="36" xfId="0" applyFont="1" applyFill="1" applyBorder="1" applyAlignment="1" applyProtection="1">
      <alignment horizontal="center" vertical="center"/>
    </xf>
    <xf numFmtId="0" fontId="3" fillId="18" borderId="38" xfId="0" applyFont="1" applyFill="1" applyBorder="1" applyAlignment="1" applyProtection="1">
      <alignment horizontal="center" vertical="center"/>
    </xf>
    <xf numFmtId="0" fontId="3" fillId="18" borderId="41" xfId="0" applyFont="1" applyFill="1" applyBorder="1" applyAlignment="1" applyProtection="1">
      <alignment horizontal="center" vertical="center"/>
    </xf>
    <xf numFmtId="0" fontId="3" fillId="18" borderId="37" xfId="0" applyFont="1" applyFill="1" applyBorder="1" applyAlignment="1" applyProtection="1">
      <alignment horizontal="center" vertical="center"/>
    </xf>
    <xf numFmtId="0" fontId="3" fillId="14" borderId="40" xfId="1" applyFont="1" applyFill="1" applyBorder="1" applyAlignment="1" applyProtection="1">
      <alignment horizontal="center" vertical="center"/>
    </xf>
    <xf numFmtId="0" fontId="3" fillId="14" borderId="1" xfId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0" fontId="3" fillId="18" borderId="40" xfId="0" applyFont="1" applyFill="1" applyBorder="1" applyAlignment="1" applyProtection="1">
      <alignment horizontal="left" vertical="center"/>
    </xf>
    <xf numFmtId="0" fontId="3" fillId="18" borderId="1" xfId="0" applyFont="1" applyFill="1" applyBorder="1" applyAlignment="1" applyProtection="1">
      <alignment horizontal="left" vertical="center"/>
    </xf>
    <xf numFmtId="0" fontId="3" fillId="18" borderId="41" xfId="0" applyFont="1" applyFill="1" applyBorder="1" applyAlignment="1" applyProtection="1">
      <alignment horizontal="left" vertical="center"/>
    </xf>
    <xf numFmtId="0" fontId="3" fillId="18" borderId="37" xfId="0" applyFont="1" applyFill="1" applyBorder="1" applyAlignment="1" applyProtection="1">
      <alignment horizontal="left" vertical="center"/>
    </xf>
    <xf numFmtId="0" fontId="2" fillId="0" borderId="28" xfId="1" applyBorder="1" applyAlignment="1" applyProtection="1">
      <alignment horizontal="center" vertical="center"/>
    </xf>
    <xf numFmtId="0" fontId="2" fillId="0" borderId="35" xfId="1" applyBorder="1" applyAlignment="1" applyProtection="1">
      <alignment horizontal="center" vertical="center"/>
    </xf>
    <xf numFmtId="0" fontId="2" fillId="0" borderId="42" xfId="1" applyBorder="1" applyAlignment="1" applyProtection="1">
      <alignment horizontal="center" vertical="center"/>
    </xf>
    <xf numFmtId="0" fontId="3" fillId="0" borderId="36" xfId="1" applyFont="1" applyFill="1" applyBorder="1" applyAlignment="1" applyProtection="1">
      <alignment horizontal="center" vertical="center" wrapText="1"/>
    </xf>
    <xf numFmtId="0" fontId="3" fillId="0" borderId="38" xfId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" fillId="2" borderId="41" xfId="1" applyFill="1" applyBorder="1" applyAlignment="1" applyProtection="1">
      <alignment horizontal="center" vertical="center"/>
    </xf>
    <xf numFmtId="0" fontId="2" fillId="2" borderId="37" xfId="1" applyFill="1" applyBorder="1" applyAlignment="1" applyProtection="1">
      <alignment horizontal="center" vertical="center"/>
    </xf>
    <xf numFmtId="0" fontId="3" fillId="14" borderId="41" xfId="1" applyFont="1" applyFill="1" applyBorder="1" applyAlignment="1" applyProtection="1">
      <alignment horizontal="center" vertical="center"/>
    </xf>
    <xf numFmtId="0" fontId="3" fillId="14" borderId="37" xfId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37" xfId="1" applyFont="1" applyFill="1" applyBorder="1" applyAlignment="1" applyProtection="1">
      <alignment horizontal="center" vertical="center"/>
    </xf>
    <xf numFmtId="0" fontId="2" fillId="2" borderId="40" xfId="1" applyFill="1" applyBorder="1" applyAlignment="1" applyProtection="1">
      <alignment horizontal="center" vertical="center"/>
    </xf>
    <xf numFmtId="0" fontId="2" fillId="2" borderId="1" xfId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center" vertical="center"/>
    </xf>
    <xf numFmtId="0" fontId="3" fillId="0" borderId="36" xfId="1" applyFont="1" applyBorder="1" applyAlignment="1" applyProtection="1">
      <alignment horizontal="center" vertical="center" wrapText="1"/>
    </xf>
    <xf numFmtId="0" fontId="3" fillId="0" borderId="38" xfId="1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48" xfId="0" applyFont="1" applyFill="1" applyBorder="1" applyAlignment="1" applyProtection="1">
      <alignment horizontal="center" vertical="center"/>
    </xf>
    <xf numFmtId="0" fontId="1" fillId="26" borderId="83" xfId="0" applyFont="1" applyFill="1" applyBorder="1" applyAlignment="1" applyProtection="1">
      <alignment horizontal="center" wrapText="1"/>
    </xf>
    <xf numFmtId="0" fontId="1" fillId="26" borderId="84" xfId="0" applyFont="1" applyFill="1" applyBorder="1" applyAlignment="1" applyProtection="1">
      <alignment horizontal="center" wrapText="1"/>
    </xf>
    <xf numFmtId="0" fontId="1" fillId="26" borderId="85" xfId="0" applyFont="1" applyFill="1" applyBorder="1" applyAlignment="1" applyProtection="1">
      <alignment horizontal="center" wrapText="1"/>
    </xf>
    <xf numFmtId="0" fontId="1" fillId="26" borderId="86" xfId="0" applyFont="1" applyFill="1" applyBorder="1" applyAlignment="1" applyProtection="1">
      <alignment horizontal="center" wrapText="1"/>
    </xf>
    <xf numFmtId="0" fontId="1" fillId="26" borderId="87" xfId="0" applyFont="1" applyFill="1" applyBorder="1" applyAlignment="1" applyProtection="1">
      <alignment horizontal="center" wrapText="1"/>
    </xf>
    <xf numFmtId="0" fontId="1" fillId="26" borderId="88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32" fillId="19" borderId="45" xfId="1" applyFont="1" applyFill="1" applyBorder="1" applyAlignment="1" applyProtection="1">
      <alignment horizontal="center" vertical="center"/>
    </xf>
    <xf numFmtId="0" fontId="27" fillId="15" borderId="8" xfId="1" applyFont="1" applyFill="1" applyBorder="1" applyAlignment="1" applyProtection="1">
      <alignment horizontal="center" vertical="center" wrapText="1"/>
    </xf>
    <xf numFmtId="0" fontId="27" fillId="15" borderId="9" xfId="1" applyFont="1" applyFill="1" applyBorder="1" applyAlignment="1" applyProtection="1">
      <alignment horizontal="center" vertical="center" wrapText="1"/>
    </xf>
    <xf numFmtId="0" fontId="27" fillId="15" borderId="47" xfId="1" applyFont="1" applyFill="1" applyBorder="1" applyAlignment="1" applyProtection="1">
      <alignment horizontal="center" vertical="center" wrapText="1"/>
    </xf>
    <xf numFmtId="0" fontId="27" fillId="2" borderId="58" xfId="1" applyFont="1" applyFill="1" applyBorder="1" applyAlignment="1" applyProtection="1">
      <alignment horizontal="center" vertical="center" wrapText="1"/>
    </xf>
    <xf numFmtId="0" fontId="27" fillId="2" borderId="2" xfId="1" applyFont="1" applyFill="1" applyBorder="1" applyAlignment="1" applyProtection="1">
      <alignment horizontal="center" vertical="center" wrapText="1"/>
    </xf>
    <xf numFmtId="0" fontId="27" fillId="2" borderId="59" xfId="1" applyFont="1" applyFill="1" applyBorder="1" applyAlignment="1" applyProtection="1">
      <alignment horizontal="center" vertical="center" wrapText="1"/>
    </xf>
    <xf numFmtId="0" fontId="27" fillId="0" borderId="62" xfId="1" applyFont="1" applyBorder="1" applyAlignment="1" applyProtection="1">
      <alignment horizontal="center" vertical="center" wrapText="1"/>
    </xf>
    <xf numFmtId="0" fontId="27" fillId="0" borderId="56" xfId="1" applyFont="1" applyBorder="1" applyAlignment="1" applyProtection="1">
      <alignment horizontal="center" vertical="center" wrapText="1"/>
    </xf>
    <xf numFmtId="0" fontId="27" fillId="0" borderId="43" xfId="1" applyFont="1" applyBorder="1" applyAlignment="1" applyProtection="1">
      <alignment horizontal="center" vertical="center" wrapText="1"/>
    </xf>
    <xf numFmtId="0" fontId="29" fillId="2" borderId="29" xfId="1" applyFont="1" applyFill="1" applyBorder="1" applyAlignment="1" applyProtection="1">
      <alignment horizontal="center" vertical="center" wrapText="1"/>
    </xf>
    <xf numFmtId="0" fontId="29" fillId="2" borderId="45" xfId="1" applyFont="1" applyFill="1" applyBorder="1" applyAlignment="1" applyProtection="1">
      <alignment horizontal="center" vertical="center" wrapText="1"/>
    </xf>
    <xf numFmtId="0" fontId="29" fillId="2" borderId="30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17" borderId="1" xfId="1" applyFont="1" applyFill="1" applyBorder="1" applyAlignment="1">
      <alignment horizontal="center" vertical="center" wrapText="1"/>
    </xf>
  </cellXfs>
  <cellStyles count="7">
    <cellStyle name="40% - Ênfase3" xfId="6" builtinId="39"/>
    <cellStyle name="Bom" xfId="5" builtinId="26"/>
    <cellStyle name="Normal" xfId="0" builtinId="0"/>
    <cellStyle name="Normal 2" xfId="1"/>
    <cellStyle name="Porcentagem" xfId="3" builtinId="5"/>
    <cellStyle name="Porcentagem 2" xfId="2"/>
    <cellStyle name="Vírgula" xfId="4" builtinId="3"/>
  </cellStyles>
  <dxfs count="0"/>
  <tableStyles count="0" defaultTableStyle="TableStyleMedium2" defaultPivotStyle="PivotStyleLight16"/>
  <colors>
    <mruColors>
      <color rgb="FF007033"/>
      <color rgb="FFCCFFCC"/>
      <color rgb="FF43F754"/>
      <color rgb="FFFFCC66"/>
      <color rgb="FF3399FF"/>
      <color rgb="FFFFCC99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77"/>
  <sheetViews>
    <sheetView tabSelected="1" zoomScale="90" zoomScaleNormal="90" workbookViewId="0">
      <selection activeCell="H18" sqref="H18"/>
    </sheetView>
  </sheetViews>
  <sheetFormatPr defaultRowHeight="15" x14ac:dyDescent="0.25"/>
  <cols>
    <col min="1" max="1" width="9.140625" style="35"/>
    <col min="2" max="2" width="27" style="69" customWidth="1"/>
    <col min="3" max="3" width="15.7109375" style="94" customWidth="1"/>
    <col min="4" max="8" width="15.7109375" style="35" customWidth="1"/>
    <col min="9" max="9" width="15.7109375" style="69" customWidth="1"/>
    <col min="10" max="10" width="10.140625" style="35" customWidth="1"/>
    <col min="11" max="11" width="15.140625" style="35" hidden="1" customWidth="1"/>
    <col min="12" max="12" width="14.42578125" style="35" hidden="1" customWidth="1"/>
    <col min="13" max="14" width="9.140625" style="35" hidden="1" customWidth="1"/>
    <col min="15" max="16" width="9.140625" style="35"/>
    <col min="17" max="17" width="10.85546875" style="35" bestFit="1" customWidth="1"/>
    <col min="18" max="245" width="9.140625" style="5"/>
    <col min="246" max="246" width="27.28515625" style="5" customWidth="1"/>
    <col min="247" max="252" width="13.28515625" style="5" customWidth="1"/>
    <col min="253" max="253" width="14.5703125" style="5" customWidth="1"/>
    <col min="254" max="254" width="13.28515625" style="5" customWidth="1"/>
    <col min="255" max="255" width="16" style="5" customWidth="1"/>
    <col min="256" max="256" width="10.140625" style="5" customWidth="1"/>
    <col min="257" max="257" width="15.140625" style="5" customWidth="1"/>
    <col min="258" max="258" width="14.42578125" style="5" customWidth="1"/>
    <col min="259" max="501" width="9.140625" style="5"/>
    <col min="502" max="502" width="27.28515625" style="5" customWidth="1"/>
    <col min="503" max="508" width="13.28515625" style="5" customWidth="1"/>
    <col min="509" max="509" width="14.5703125" style="5" customWidth="1"/>
    <col min="510" max="510" width="13.28515625" style="5" customWidth="1"/>
    <col min="511" max="511" width="16" style="5" customWidth="1"/>
    <col min="512" max="512" width="10.140625" style="5" customWidth="1"/>
    <col min="513" max="513" width="15.140625" style="5" customWidth="1"/>
    <col min="514" max="514" width="14.42578125" style="5" customWidth="1"/>
    <col min="515" max="757" width="9.140625" style="5"/>
    <col min="758" max="758" width="27.28515625" style="5" customWidth="1"/>
    <col min="759" max="764" width="13.28515625" style="5" customWidth="1"/>
    <col min="765" max="765" width="14.5703125" style="5" customWidth="1"/>
    <col min="766" max="766" width="13.28515625" style="5" customWidth="1"/>
    <col min="767" max="767" width="16" style="5" customWidth="1"/>
    <col min="768" max="768" width="10.140625" style="5" customWidth="1"/>
    <col min="769" max="769" width="15.140625" style="5" customWidth="1"/>
    <col min="770" max="770" width="14.42578125" style="5" customWidth="1"/>
    <col min="771" max="1013" width="9.140625" style="5"/>
    <col min="1014" max="1014" width="27.28515625" style="5" customWidth="1"/>
    <col min="1015" max="1020" width="13.28515625" style="5" customWidth="1"/>
    <col min="1021" max="1021" width="14.5703125" style="5" customWidth="1"/>
    <col min="1022" max="1022" width="13.28515625" style="5" customWidth="1"/>
    <col min="1023" max="1023" width="16" style="5" customWidth="1"/>
    <col min="1024" max="1024" width="10.140625" style="5" customWidth="1"/>
    <col min="1025" max="1025" width="15.140625" style="5" customWidth="1"/>
    <col min="1026" max="1026" width="14.42578125" style="5" customWidth="1"/>
    <col min="1027" max="1269" width="9.140625" style="5"/>
    <col min="1270" max="1270" width="27.28515625" style="5" customWidth="1"/>
    <col min="1271" max="1276" width="13.28515625" style="5" customWidth="1"/>
    <col min="1277" max="1277" width="14.5703125" style="5" customWidth="1"/>
    <col min="1278" max="1278" width="13.28515625" style="5" customWidth="1"/>
    <col min="1279" max="1279" width="16" style="5" customWidth="1"/>
    <col min="1280" max="1280" width="10.140625" style="5" customWidth="1"/>
    <col min="1281" max="1281" width="15.140625" style="5" customWidth="1"/>
    <col min="1282" max="1282" width="14.42578125" style="5" customWidth="1"/>
    <col min="1283" max="1525" width="9.140625" style="5"/>
    <col min="1526" max="1526" width="27.28515625" style="5" customWidth="1"/>
    <col min="1527" max="1532" width="13.28515625" style="5" customWidth="1"/>
    <col min="1533" max="1533" width="14.5703125" style="5" customWidth="1"/>
    <col min="1534" max="1534" width="13.28515625" style="5" customWidth="1"/>
    <col min="1535" max="1535" width="16" style="5" customWidth="1"/>
    <col min="1536" max="1536" width="10.140625" style="5" customWidth="1"/>
    <col min="1537" max="1537" width="15.140625" style="5" customWidth="1"/>
    <col min="1538" max="1538" width="14.42578125" style="5" customWidth="1"/>
    <col min="1539" max="1781" width="9.140625" style="5"/>
    <col min="1782" max="1782" width="27.28515625" style="5" customWidth="1"/>
    <col min="1783" max="1788" width="13.28515625" style="5" customWidth="1"/>
    <col min="1789" max="1789" width="14.5703125" style="5" customWidth="1"/>
    <col min="1790" max="1790" width="13.28515625" style="5" customWidth="1"/>
    <col min="1791" max="1791" width="16" style="5" customWidth="1"/>
    <col min="1792" max="1792" width="10.140625" style="5" customWidth="1"/>
    <col min="1793" max="1793" width="15.140625" style="5" customWidth="1"/>
    <col min="1794" max="1794" width="14.42578125" style="5" customWidth="1"/>
    <col min="1795" max="2037" width="9.140625" style="5"/>
    <col min="2038" max="2038" width="27.28515625" style="5" customWidth="1"/>
    <col min="2039" max="2044" width="13.28515625" style="5" customWidth="1"/>
    <col min="2045" max="2045" width="14.5703125" style="5" customWidth="1"/>
    <col min="2046" max="2046" width="13.28515625" style="5" customWidth="1"/>
    <col min="2047" max="2047" width="16" style="5" customWidth="1"/>
    <col min="2048" max="2048" width="10.140625" style="5" customWidth="1"/>
    <col min="2049" max="2049" width="15.140625" style="5" customWidth="1"/>
    <col min="2050" max="2050" width="14.42578125" style="5" customWidth="1"/>
    <col min="2051" max="2293" width="9.140625" style="5"/>
    <col min="2294" max="2294" width="27.28515625" style="5" customWidth="1"/>
    <col min="2295" max="2300" width="13.28515625" style="5" customWidth="1"/>
    <col min="2301" max="2301" width="14.5703125" style="5" customWidth="1"/>
    <col min="2302" max="2302" width="13.28515625" style="5" customWidth="1"/>
    <col min="2303" max="2303" width="16" style="5" customWidth="1"/>
    <col min="2304" max="2304" width="10.140625" style="5" customWidth="1"/>
    <col min="2305" max="2305" width="15.140625" style="5" customWidth="1"/>
    <col min="2306" max="2306" width="14.42578125" style="5" customWidth="1"/>
    <col min="2307" max="2549" width="9.140625" style="5"/>
    <col min="2550" max="2550" width="27.28515625" style="5" customWidth="1"/>
    <col min="2551" max="2556" width="13.28515625" style="5" customWidth="1"/>
    <col min="2557" max="2557" width="14.5703125" style="5" customWidth="1"/>
    <col min="2558" max="2558" width="13.28515625" style="5" customWidth="1"/>
    <col min="2559" max="2559" width="16" style="5" customWidth="1"/>
    <col min="2560" max="2560" width="10.140625" style="5" customWidth="1"/>
    <col min="2561" max="2561" width="15.140625" style="5" customWidth="1"/>
    <col min="2562" max="2562" width="14.42578125" style="5" customWidth="1"/>
    <col min="2563" max="2805" width="9.140625" style="5"/>
    <col min="2806" max="2806" width="27.28515625" style="5" customWidth="1"/>
    <col min="2807" max="2812" width="13.28515625" style="5" customWidth="1"/>
    <col min="2813" max="2813" width="14.5703125" style="5" customWidth="1"/>
    <col min="2814" max="2814" width="13.28515625" style="5" customWidth="1"/>
    <col min="2815" max="2815" width="16" style="5" customWidth="1"/>
    <col min="2816" max="2816" width="10.140625" style="5" customWidth="1"/>
    <col min="2817" max="2817" width="15.140625" style="5" customWidth="1"/>
    <col min="2818" max="2818" width="14.42578125" style="5" customWidth="1"/>
    <col min="2819" max="3061" width="9.140625" style="5"/>
    <col min="3062" max="3062" width="27.28515625" style="5" customWidth="1"/>
    <col min="3063" max="3068" width="13.28515625" style="5" customWidth="1"/>
    <col min="3069" max="3069" width="14.5703125" style="5" customWidth="1"/>
    <col min="3070" max="3070" width="13.28515625" style="5" customWidth="1"/>
    <col min="3071" max="3071" width="16" style="5" customWidth="1"/>
    <col min="3072" max="3072" width="10.140625" style="5" customWidth="1"/>
    <col min="3073" max="3073" width="15.140625" style="5" customWidth="1"/>
    <col min="3074" max="3074" width="14.42578125" style="5" customWidth="1"/>
    <col min="3075" max="3317" width="9.140625" style="5"/>
    <col min="3318" max="3318" width="27.28515625" style="5" customWidth="1"/>
    <col min="3319" max="3324" width="13.28515625" style="5" customWidth="1"/>
    <col min="3325" max="3325" width="14.5703125" style="5" customWidth="1"/>
    <col min="3326" max="3326" width="13.28515625" style="5" customWidth="1"/>
    <col min="3327" max="3327" width="16" style="5" customWidth="1"/>
    <col min="3328" max="3328" width="10.140625" style="5" customWidth="1"/>
    <col min="3329" max="3329" width="15.140625" style="5" customWidth="1"/>
    <col min="3330" max="3330" width="14.42578125" style="5" customWidth="1"/>
    <col min="3331" max="3573" width="9.140625" style="5"/>
    <col min="3574" max="3574" width="27.28515625" style="5" customWidth="1"/>
    <col min="3575" max="3580" width="13.28515625" style="5" customWidth="1"/>
    <col min="3581" max="3581" width="14.5703125" style="5" customWidth="1"/>
    <col min="3582" max="3582" width="13.28515625" style="5" customWidth="1"/>
    <col min="3583" max="3583" width="16" style="5" customWidth="1"/>
    <col min="3584" max="3584" width="10.140625" style="5" customWidth="1"/>
    <col min="3585" max="3585" width="15.140625" style="5" customWidth="1"/>
    <col min="3586" max="3586" width="14.42578125" style="5" customWidth="1"/>
    <col min="3587" max="3829" width="9.140625" style="5"/>
    <col min="3830" max="3830" width="27.28515625" style="5" customWidth="1"/>
    <col min="3831" max="3836" width="13.28515625" style="5" customWidth="1"/>
    <col min="3837" max="3837" width="14.5703125" style="5" customWidth="1"/>
    <col min="3838" max="3838" width="13.28515625" style="5" customWidth="1"/>
    <col min="3839" max="3839" width="16" style="5" customWidth="1"/>
    <col min="3840" max="3840" width="10.140625" style="5" customWidth="1"/>
    <col min="3841" max="3841" width="15.140625" style="5" customWidth="1"/>
    <col min="3842" max="3842" width="14.42578125" style="5" customWidth="1"/>
    <col min="3843" max="4085" width="9.140625" style="5"/>
    <col min="4086" max="4086" width="27.28515625" style="5" customWidth="1"/>
    <col min="4087" max="4092" width="13.28515625" style="5" customWidth="1"/>
    <col min="4093" max="4093" width="14.5703125" style="5" customWidth="1"/>
    <col min="4094" max="4094" width="13.28515625" style="5" customWidth="1"/>
    <col min="4095" max="4095" width="16" style="5" customWidth="1"/>
    <col min="4096" max="4096" width="10.140625" style="5" customWidth="1"/>
    <col min="4097" max="4097" width="15.140625" style="5" customWidth="1"/>
    <col min="4098" max="4098" width="14.42578125" style="5" customWidth="1"/>
    <col min="4099" max="4341" width="9.140625" style="5"/>
    <col min="4342" max="4342" width="27.28515625" style="5" customWidth="1"/>
    <col min="4343" max="4348" width="13.28515625" style="5" customWidth="1"/>
    <col min="4349" max="4349" width="14.5703125" style="5" customWidth="1"/>
    <col min="4350" max="4350" width="13.28515625" style="5" customWidth="1"/>
    <col min="4351" max="4351" width="16" style="5" customWidth="1"/>
    <col min="4352" max="4352" width="10.140625" style="5" customWidth="1"/>
    <col min="4353" max="4353" width="15.140625" style="5" customWidth="1"/>
    <col min="4354" max="4354" width="14.42578125" style="5" customWidth="1"/>
    <col min="4355" max="4597" width="9.140625" style="5"/>
    <col min="4598" max="4598" width="27.28515625" style="5" customWidth="1"/>
    <col min="4599" max="4604" width="13.28515625" style="5" customWidth="1"/>
    <col min="4605" max="4605" width="14.5703125" style="5" customWidth="1"/>
    <col min="4606" max="4606" width="13.28515625" style="5" customWidth="1"/>
    <col min="4607" max="4607" width="16" style="5" customWidth="1"/>
    <col min="4608" max="4608" width="10.140625" style="5" customWidth="1"/>
    <col min="4609" max="4609" width="15.140625" style="5" customWidth="1"/>
    <col min="4610" max="4610" width="14.42578125" style="5" customWidth="1"/>
    <col min="4611" max="4853" width="9.140625" style="5"/>
    <col min="4854" max="4854" width="27.28515625" style="5" customWidth="1"/>
    <col min="4855" max="4860" width="13.28515625" style="5" customWidth="1"/>
    <col min="4861" max="4861" width="14.5703125" style="5" customWidth="1"/>
    <col min="4862" max="4862" width="13.28515625" style="5" customWidth="1"/>
    <col min="4863" max="4863" width="16" style="5" customWidth="1"/>
    <col min="4864" max="4864" width="10.140625" style="5" customWidth="1"/>
    <col min="4865" max="4865" width="15.140625" style="5" customWidth="1"/>
    <col min="4866" max="4866" width="14.42578125" style="5" customWidth="1"/>
    <col min="4867" max="5109" width="9.140625" style="5"/>
    <col min="5110" max="5110" width="27.28515625" style="5" customWidth="1"/>
    <col min="5111" max="5116" width="13.28515625" style="5" customWidth="1"/>
    <col min="5117" max="5117" width="14.5703125" style="5" customWidth="1"/>
    <col min="5118" max="5118" width="13.28515625" style="5" customWidth="1"/>
    <col min="5119" max="5119" width="16" style="5" customWidth="1"/>
    <col min="5120" max="5120" width="10.140625" style="5" customWidth="1"/>
    <col min="5121" max="5121" width="15.140625" style="5" customWidth="1"/>
    <col min="5122" max="5122" width="14.42578125" style="5" customWidth="1"/>
    <col min="5123" max="5365" width="9.140625" style="5"/>
    <col min="5366" max="5366" width="27.28515625" style="5" customWidth="1"/>
    <col min="5367" max="5372" width="13.28515625" style="5" customWidth="1"/>
    <col min="5373" max="5373" width="14.5703125" style="5" customWidth="1"/>
    <col min="5374" max="5374" width="13.28515625" style="5" customWidth="1"/>
    <col min="5375" max="5375" width="16" style="5" customWidth="1"/>
    <col min="5376" max="5376" width="10.140625" style="5" customWidth="1"/>
    <col min="5377" max="5377" width="15.140625" style="5" customWidth="1"/>
    <col min="5378" max="5378" width="14.42578125" style="5" customWidth="1"/>
    <col min="5379" max="5621" width="9.140625" style="5"/>
    <col min="5622" max="5622" width="27.28515625" style="5" customWidth="1"/>
    <col min="5623" max="5628" width="13.28515625" style="5" customWidth="1"/>
    <col min="5629" max="5629" width="14.5703125" style="5" customWidth="1"/>
    <col min="5630" max="5630" width="13.28515625" style="5" customWidth="1"/>
    <col min="5631" max="5631" width="16" style="5" customWidth="1"/>
    <col min="5632" max="5632" width="10.140625" style="5" customWidth="1"/>
    <col min="5633" max="5633" width="15.140625" style="5" customWidth="1"/>
    <col min="5634" max="5634" width="14.42578125" style="5" customWidth="1"/>
    <col min="5635" max="5877" width="9.140625" style="5"/>
    <col min="5878" max="5878" width="27.28515625" style="5" customWidth="1"/>
    <col min="5879" max="5884" width="13.28515625" style="5" customWidth="1"/>
    <col min="5885" max="5885" width="14.5703125" style="5" customWidth="1"/>
    <col min="5886" max="5886" width="13.28515625" style="5" customWidth="1"/>
    <col min="5887" max="5887" width="16" style="5" customWidth="1"/>
    <col min="5888" max="5888" width="10.140625" style="5" customWidth="1"/>
    <col min="5889" max="5889" width="15.140625" style="5" customWidth="1"/>
    <col min="5890" max="5890" width="14.42578125" style="5" customWidth="1"/>
    <col min="5891" max="6133" width="9.140625" style="5"/>
    <col min="6134" max="6134" width="27.28515625" style="5" customWidth="1"/>
    <col min="6135" max="6140" width="13.28515625" style="5" customWidth="1"/>
    <col min="6141" max="6141" width="14.5703125" style="5" customWidth="1"/>
    <col min="6142" max="6142" width="13.28515625" style="5" customWidth="1"/>
    <col min="6143" max="6143" width="16" style="5" customWidth="1"/>
    <col min="6144" max="6144" width="10.140625" style="5" customWidth="1"/>
    <col min="6145" max="6145" width="15.140625" style="5" customWidth="1"/>
    <col min="6146" max="6146" width="14.42578125" style="5" customWidth="1"/>
    <col min="6147" max="6389" width="9.140625" style="5"/>
    <col min="6390" max="6390" width="27.28515625" style="5" customWidth="1"/>
    <col min="6391" max="6396" width="13.28515625" style="5" customWidth="1"/>
    <col min="6397" max="6397" width="14.5703125" style="5" customWidth="1"/>
    <col min="6398" max="6398" width="13.28515625" style="5" customWidth="1"/>
    <col min="6399" max="6399" width="16" style="5" customWidth="1"/>
    <col min="6400" max="6400" width="10.140625" style="5" customWidth="1"/>
    <col min="6401" max="6401" width="15.140625" style="5" customWidth="1"/>
    <col min="6402" max="6402" width="14.42578125" style="5" customWidth="1"/>
    <col min="6403" max="6645" width="9.140625" style="5"/>
    <col min="6646" max="6646" width="27.28515625" style="5" customWidth="1"/>
    <col min="6647" max="6652" width="13.28515625" style="5" customWidth="1"/>
    <col min="6653" max="6653" width="14.5703125" style="5" customWidth="1"/>
    <col min="6654" max="6654" width="13.28515625" style="5" customWidth="1"/>
    <col min="6655" max="6655" width="16" style="5" customWidth="1"/>
    <col min="6656" max="6656" width="10.140625" style="5" customWidth="1"/>
    <col min="6657" max="6657" width="15.140625" style="5" customWidth="1"/>
    <col min="6658" max="6658" width="14.42578125" style="5" customWidth="1"/>
    <col min="6659" max="6901" width="9.140625" style="5"/>
    <col min="6902" max="6902" width="27.28515625" style="5" customWidth="1"/>
    <col min="6903" max="6908" width="13.28515625" style="5" customWidth="1"/>
    <col min="6909" max="6909" width="14.5703125" style="5" customWidth="1"/>
    <col min="6910" max="6910" width="13.28515625" style="5" customWidth="1"/>
    <col min="6911" max="6911" width="16" style="5" customWidth="1"/>
    <col min="6912" max="6912" width="10.140625" style="5" customWidth="1"/>
    <col min="6913" max="6913" width="15.140625" style="5" customWidth="1"/>
    <col min="6914" max="6914" width="14.42578125" style="5" customWidth="1"/>
    <col min="6915" max="7157" width="9.140625" style="5"/>
    <col min="7158" max="7158" width="27.28515625" style="5" customWidth="1"/>
    <col min="7159" max="7164" width="13.28515625" style="5" customWidth="1"/>
    <col min="7165" max="7165" width="14.5703125" style="5" customWidth="1"/>
    <col min="7166" max="7166" width="13.28515625" style="5" customWidth="1"/>
    <col min="7167" max="7167" width="16" style="5" customWidth="1"/>
    <col min="7168" max="7168" width="10.140625" style="5" customWidth="1"/>
    <col min="7169" max="7169" width="15.140625" style="5" customWidth="1"/>
    <col min="7170" max="7170" width="14.42578125" style="5" customWidth="1"/>
    <col min="7171" max="7413" width="9.140625" style="5"/>
    <col min="7414" max="7414" width="27.28515625" style="5" customWidth="1"/>
    <col min="7415" max="7420" width="13.28515625" style="5" customWidth="1"/>
    <col min="7421" max="7421" width="14.5703125" style="5" customWidth="1"/>
    <col min="7422" max="7422" width="13.28515625" style="5" customWidth="1"/>
    <col min="7423" max="7423" width="16" style="5" customWidth="1"/>
    <col min="7424" max="7424" width="10.140625" style="5" customWidth="1"/>
    <col min="7425" max="7425" width="15.140625" style="5" customWidth="1"/>
    <col min="7426" max="7426" width="14.42578125" style="5" customWidth="1"/>
    <col min="7427" max="7669" width="9.140625" style="5"/>
    <col min="7670" max="7670" width="27.28515625" style="5" customWidth="1"/>
    <col min="7671" max="7676" width="13.28515625" style="5" customWidth="1"/>
    <col min="7677" max="7677" width="14.5703125" style="5" customWidth="1"/>
    <col min="7678" max="7678" width="13.28515625" style="5" customWidth="1"/>
    <col min="7679" max="7679" width="16" style="5" customWidth="1"/>
    <col min="7680" max="7680" width="10.140625" style="5" customWidth="1"/>
    <col min="7681" max="7681" width="15.140625" style="5" customWidth="1"/>
    <col min="7682" max="7682" width="14.42578125" style="5" customWidth="1"/>
    <col min="7683" max="7925" width="9.140625" style="5"/>
    <col min="7926" max="7926" width="27.28515625" style="5" customWidth="1"/>
    <col min="7927" max="7932" width="13.28515625" style="5" customWidth="1"/>
    <col min="7933" max="7933" width="14.5703125" style="5" customWidth="1"/>
    <col min="7934" max="7934" width="13.28515625" style="5" customWidth="1"/>
    <col min="7935" max="7935" width="16" style="5" customWidth="1"/>
    <col min="7936" max="7936" width="10.140625" style="5" customWidth="1"/>
    <col min="7937" max="7937" width="15.140625" style="5" customWidth="1"/>
    <col min="7938" max="7938" width="14.42578125" style="5" customWidth="1"/>
    <col min="7939" max="8181" width="9.140625" style="5"/>
    <col min="8182" max="8182" width="27.28515625" style="5" customWidth="1"/>
    <col min="8183" max="8188" width="13.28515625" style="5" customWidth="1"/>
    <col min="8189" max="8189" width="14.5703125" style="5" customWidth="1"/>
    <col min="8190" max="8190" width="13.28515625" style="5" customWidth="1"/>
    <col min="8191" max="8191" width="16" style="5" customWidth="1"/>
    <col min="8192" max="8192" width="10.140625" style="5" customWidth="1"/>
    <col min="8193" max="8193" width="15.140625" style="5" customWidth="1"/>
    <col min="8194" max="8194" width="14.42578125" style="5" customWidth="1"/>
    <col min="8195" max="8437" width="9.140625" style="5"/>
    <col min="8438" max="8438" width="27.28515625" style="5" customWidth="1"/>
    <col min="8439" max="8444" width="13.28515625" style="5" customWidth="1"/>
    <col min="8445" max="8445" width="14.5703125" style="5" customWidth="1"/>
    <col min="8446" max="8446" width="13.28515625" style="5" customWidth="1"/>
    <col min="8447" max="8447" width="16" style="5" customWidth="1"/>
    <col min="8448" max="8448" width="10.140625" style="5" customWidth="1"/>
    <col min="8449" max="8449" width="15.140625" style="5" customWidth="1"/>
    <col min="8450" max="8450" width="14.42578125" style="5" customWidth="1"/>
    <col min="8451" max="8693" width="9.140625" style="5"/>
    <col min="8694" max="8694" width="27.28515625" style="5" customWidth="1"/>
    <col min="8695" max="8700" width="13.28515625" style="5" customWidth="1"/>
    <col min="8701" max="8701" width="14.5703125" style="5" customWidth="1"/>
    <col min="8702" max="8702" width="13.28515625" style="5" customWidth="1"/>
    <col min="8703" max="8703" width="16" style="5" customWidth="1"/>
    <col min="8704" max="8704" width="10.140625" style="5" customWidth="1"/>
    <col min="8705" max="8705" width="15.140625" style="5" customWidth="1"/>
    <col min="8706" max="8706" width="14.42578125" style="5" customWidth="1"/>
    <col min="8707" max="8949" width="9.140625" style="5"/>
    <col min="8950" max="8950" width="27.28515625" style="5" customWidth="1"/>
    <col min="8951" max="8956" width="13.28515625" style="5" customWidth="1"/>
    <col min="8957" max="8957" width="14.5703125" style="5" customWidth="1"/>
    <col min="8958" max="8958" width="13.28515625" style="5" customWidth="1"/>
    <col min="8959" max="8959" width="16" style="5" customWidth="1"/>
    <col min="8960" max="8960" width="10.140625" style="5" customWidth="1"/>
    <col min="8961" max="8961" width="15.140625" style="5" customWidth="1"/>
    <col min="8962" max="8962" width="14.42578125" style="5" customWidth="1"/>
    <col min="8963" max="9205" width="9.140625" style="5"/>
    <col min="9206" max="9206" width="27.28515625" style="5" customWidth="1"/>
    <col min="9207" max="9212" width="13.28515625" style="5" customWidth="1"/>
    <col min="9213" max="9213" width="14.5703125" style="5" customWidth="1"/>
    <col min="9214" max="9214" width="13.28515625" style="5" customWidth="1"/>
    <col min="9215" max="9215" width="16" style="5" customWidth="1"/>
    <col min="9216" max="9216" width="10.140625" style="5" customWidth="1"/>
    <col min="9217" max="9217" width="15.140625" style="5" customWidth="1"/>
    <col min="9218" max="9218" width="14.42578125" style="5" customWidth="1"/>
    <col min="9219" max="9461" width="9.140625" style="5"/>
    <col min="9462" max="9462" width="27.28515625" style="5" customWidth="1"/>
    <col min="9463" max="9468" width="13.28515625" style="5" customWidth="1"/>
    <col min="9469" max="9469" width="14.5703125" style="5" customWidth="1"/>
    <col min="9470" max="9470" width="13.28515625" style="5" customWidth="1"/>
    <col min="9471" max="9471" width="16" style="5" customWidth="1"/>
    <col min="9472" max="9472" width="10.140625" style="5" customWidth="1"/>
    <col min="9473" max="9473" width="15.140625" style="5" customWidth="1"/>
    <col min="9474" max="9474" width="14.42578125" style="5" customWidth="1"/>
    <col min="9475" max="9717" width="9.140625" style="5"/>
    <col min="9718" max="9718" width="27.28515625" style="5" customWidth="1"/>
    <col min="9719" max="9724" width="13.28515625" style="5" customWidth="1"/>
    <col min="9725" max="9725" width="14.5703125" style="5" customWidth="1"/>
    <col min="9726" max="9726" width="13.28515625" style="5" customWidth="1"/>
    <col min="9727" max="9727" width="16" style="5" customWidth="1"/>
    <col min="9728" max="9728" width="10.140625" style="5" customWidth="1"/>
    <col min="9729" max="9729" width="15.140625" style="5" customWidth="1"/>
    <col min="9730" max="9730" width="14.42578125" style="5" customWidth="1"/>
    <col min="9731" max="9973" width="9.140625" style="5"/>
    <col min="9974" max="9974" width="27.28515625" style="5" customWidth="1"/>
    <col min="9975" max="9980" width="13.28515625" style="5" customWidth="1"/>
    <col min="9981" max="9981" width="14.5703125" style="5" customWidth="1"/>
    <col min="9982" max="9982" width="13.28515625" style="5" customWidth="1"/>
    <col min="9983" max="9983" width="16" style="5" customWidth="1"/>
    <col min="9984" max="9984" width="10.140625" style="5" customWidth="1"/>
    <col min="9985" max="9985" width="15.140625" style="5" customWidth="1"/>
    <col min="9986" max="9986" width="14.42578125" style="5" customWidth="1"/>
    <col min="9987" max="10229" width="9.140625" style="5"/>
    <col min="10230" max="10230" width="27.28515625" style="5" customWidth="1"/>
    <col min="10231" max="10236" width="13.28515625" style="5" customWidth="1"/>
    <col min="10237" max="10237" width="14.5703125" style="5" customWidth="1"/>
    <col min="10238" max="10238" width="13.28515625" style="5" customWidth="1"/>
    <col min="10239" max="10239" width="16" style="5" customWidth="1"/>
    <col min="10240" max="10240" width="10.140625" style="5" customWidth="1"/>
    <col min="10241" max="10241" width="15.140625" style="5" customWidth="1"/>
    <col min="10242" max="10242" width="14.42578125" style="5" customWidth="1"/>
    <col min="10243" max="10485" width="9.140625" style="5"/>
    <col min="10486" max="10486" width="27.28515625" style="5" customWidth="1"/>
    <col min="10487" max="10492" width="13.28515625" style="5" customWidth="1"/>
    <col min="10493" max="10493" width="14.5703125" style="5" customWidth="1"/>
    <col min="10494" max="10494" width="13.28515625" style="5" customWidth="1"/>
    <col min="10495" max="10495" width="16" style="5" customWidth="1"/>
    <col min="10496" max="10496" width="10.140625" style="5" customWidth="1"/>
    <col min="10497" max="10497" width="15.140625" style="5" customWidth="1"/>
    <col min="10498" max="10498" width="14.42578125" style="5" customWidth="1"/>
    <col min="10499" max="10741" width="9.140625" style="5"/>
    <col min="10742" max="10742" width="27.28515625" style="5" customWidth="1"/>
    <col min="10743" max="10748" width="13.28515625" style="5" customWidth="1"/>
    <col min="10749" max="10749" width="14.5703125" style="5" customWidth="1"/>
    <col min="10750" max="10750" width="13.28515625" style="5" customWidth="1"/>
    <col min="10751" max="10751" width="16" style="5" customWidth="1"/>
    <col min="10752" max="10752" width="10.140625" style="5" customWidth="1"/>
    <col min="10753" max="10753" width="15.140625" style="5" customWidth="1"/>
    <col min="10754" max="10754" width="14.42578125" style="5" customWidth="1"/>
    <col min="10755" max="10997" width="9.140625" style="5"/>
    <col min="10998" max="10998" width="27.28515625" style="5" customWidth="1"/>
    <col min="10999" max="11004" width="13.28515625" style="5" customWidth="1"/>
    <col min="11005" max="11005" width="14.5703125" style="5" customWidth="1"/>
    <col min="11006" max="11006" width="13.28515625" style="5" customWidth="1"/>
    <col min="11007" max="11007" width="16" style="5" customWidth="1"/>
    <col min="11008" max="11008" width="10.140625" style="5" customWidth="1"/>
    <col min="11009" max="11009" width="15.140625" style="5" customWidth="1"/>
    <col min="11010" max="11010" width="14.42578125" style="5" customWidth="1"/>
    <col min="11011" max="11253" width="9.140625" style="5"/>
    <col min="11254" max="11254" width="27.28515625" style="5" customWidth="1"/>
    <col min="11255" max="11260" width="13.28515625" style="5" customWidth="1"/>
    <col min="11261" max="11261" width="14.5703125" style="5" customWidth="1"/>
    <col min="11262" max="11262" width="13.28515625" style="5" customWidth="1"/>
    <col min="11263" max="11263" width="16" style="5" customWidth="1"/>
    <col min="11264" max="11264" width="10.140625" style="5" customWidth="1"/>
    <col min="11265" max="11265" width="15.140625" style="5" customWidth="1"/>
    <col min="11266" max="11266" width="14.42578125" style="5" customWidth="1"/>
    <col min="11267" max="11509" width="9.140625" style="5"/>
    <col min="11510" max="11510" width="27.28515625" style="5" customWidth="1"/>
    <col min="11511" max="11516" width="13.28515625" style="5" customWidth="1"/>
    <col min="11517" max="11517" width="14.5703125" style="5" customWidth="1"/>
    <col min="11518" max="11518" width="13.28515625" style="5" customWidth="1"/>
    <col min="11519" max="11519" width="16" style="5" customWidth="1"/>
    <col min="11520" max="11520" width="10.140625" style="5" customWidth="1"/>
    <col min="11521" max="11521" width="15.140625" style="5" customWidth="1"/>
    <col min="11522" max="11522" width="14.42578125" style="5" customWidth="1"/>
    <col min="11523" max="11765" width="9.140625" style="5"/>
    <col min="11766" max="11766" width="27.28515625" style="5" customWidth="1"/>
    <col min="11767" max="11772" width="13.28515625" style="5" customWidth="1"/>
    <col min="11773" max="11773" width="14.5703125" style="5" customWidth="1"/>
    <col min="11774" max="11774" width="13.28515625" style="5" customWidth="1"/>
    <col min="11775" max="11775" width="16" style="5" customWidth="1"/>
    <col min="11776" max="11776" width="10.140625" style="5" customWidth="1"/>
    <col min="11777" max="11777" width="15.140625" style="5" customWidth="1"/>
    <col min="11778" max="11778" width="14.42578125" style="5" customWidth="1"/>
    <col min="11779" max="12021" width="9.140625" style="5"/>
    <col min="12022" max="12022" width="27.28515625" style="5" customWidth="1"/>
    <col min="12023" max="12028" width="13.28515625" style="5" customWidth="1"/>
    <col min="12029" max="12029" width="14.5703125" style="5" customWidth="1"/>
    <col min="12030" max="12030" width="13.28515625" style="5" customWidth="1"/>
    <col min="12031" max="12031" width="16" style="5" customWidth="1"/>
    <col min="12032" max="12032" width="10.140625" style="5" customWidth="1"/>
    <col min="12033" max="12033" width="15.140625" style="5" customWidth="1"/>
    <col min="12034" max="12034" width="14.42578125" style="5" customWidth="1"/>
    <col min="12035" max="12277" width="9.140625" style="5"/>
    <col min="12278" max="12278" width="27.28515625" style="5" customWidth="1"/>
    <col min="12279" max="12284" width="13.28515625" style="5" customWidth="1"/>
    <col min="12285" max="12285" width="14.5703125" style="5" customWidth="1"/>
    <col min="12286" max="12286" width="13.28515625" style="5" customWidth="1"/>
    <col min="12287" max="12287" width="16" style="5" customWidth="1"/>
    <col min="12288" max="12288" width="10.140625" style="5" customWidth="1"/>
    <col min="12289" max="12289" width="15.140625" style="5" customWidth="1"/>
    <col min="12290" max="12290" width="14.42578125" style="5" customWidth="1"/>
    <col min="12291" max="12533" width="9.140625" style="5"/>
    <col min="12534" max="12534" width="27.28515625" style="5" customWidth="1"/>
    <col min="12535" max="12540" width="13.28515625" style="5" customWidth="1"/>
    <col min="12541" max="12541" width="14.5703125" style="5" customWidth="1"/>
    <col min="12542" max="12542" width="13.28515625" style="5" customWidth="1"/>
    <col min="12543" max="12543" width="16" style="5" customWidth="1"/>
    <col min="12544" max="12544" width="10.140625" style="5" customWidth="1"/>
    <col min="12545" max="12545" width="15.140625" style="5" customWidth="1"/>
    <col min="12546" max="12546" width="14.42578125" style="5" customWidth="1"/>
    <col min="12547" max="12789" width="9.140625" style="5"/>
    <col min="12790" max="12790" width="27.28515625" style="5" customWidth="1"/>
    <col min="12791" max="12796" width="13.28515625" style="5" customWidth="1"/>
    <col min="12797" max="12797" width="14.5703125" style="5" customWidth="1"/>
    <col min="12798" max="12798" width="13.28515625" style="5" customWidth="1"/>
    <col min="12799" max="12799" width="16" style="5" customWidth="1"/>
    <col min="12800" max="12800" width="10.140625" style="5" customWidth="1"/>
    <col min="12801" max="12801" width="15.140625" style="5" customWidth="1"/>
    <col min="12802" max="12802" width="14.42578125" style="5" customWidth="1"/>
    <col min="12803" max="13045" width="9.140625" style="5"/>
    <col min="13046" max="13046" width="27.28515625" style="5" customWidth="1"/>
    <col min="13047" max="13052" width="13.28515625" style="5" customWidth="1"/>
    <col min="13053" max="13053" width="14.5703125" style="5" customWidth="1"/>
    <col min="13054" max="13054" width="13.28515625" style="5" customWidth="1"/>
    <col min="13055" max="13055" width="16" style="5" customWidth="1"/>
    <col min="13056" max="13056" width="10.140625" style="5" customWidth="1"/>
    <col min="13057" max="13057" width="15.140625" style="5" customWidth="1"/>
    <col min="13058" max="13058" width="14.42578125" style="5" customWidth="1"/>
    <col min="13059" max="13301" width="9.140625" style="5"/>
    <col min="13302" max="13302" width="27.28515625" style="5" customWidth="1"/>
    <col min="13303" max="13308" width="13.28515625" style="5" customWidth="1"/>
    <col min="13309" max="13309" width="14.5703125" style="5" customWidth="1"/>
    <col min="13310" max="13310" width="13.28515625" style="5" customWidth="1"/>
    <col min="13311" max="13311" width="16" style="5" customWidth="1"/>
    <col min="13312" max="13312" width="10.140625" style="5" customWidth="1"/>
    <col min="13313" max="13313" width="15.140625" style="5" customWidth="1"/>
    <col min="13314" max="13314" width="14.42578125" style="5" customWidth="1"/>
    <col min="13315" max="13557" width="9.140625" style="5"/>
    <col min="13558" max="13558" width="27.28515625" style="5" customWidth="1"/>
    <col min="13559" max="13564" width="13.28515625" style="5" customWidth="1"/>
    <col min="13565" max="13565" width="14.5703125" style="5" customWidth="1"/>
    <col min="13566" max="13566" width="13.28515625" style="5" customWidth="1"/>
    <col min="13567" max="13567" width="16" style="5" customWidth="1"/>
    <col min="13568" max="13568" width="10.140625" style="5" customWidth="1"/>
    <col min="13569" max="13569" width="15.140625" style="5" customWidth="1"/>
    <col min="13570" max="13570" width="14.42578125" style="5" customWidth="1"/>
    <col min="13571" max="13813" width="9.140625" style="5"/>
    <col min="13814" max="13814" width="27.28515625" style="5" customWidth="1"/>
    <col min="13815" max="13820" width="13.28515625" style="5" customWidth="1"/>
    <col min="13821" max="13821" width="14.5703125" style="5" customWidth="1"/>
    <col min="13822" max="13822" width="13.28515625" style="5" customWidth="1"/>
    <col min="13823" max="13823" width="16" style="5" customWidth="1"/>
    <col min="13824" max="13824" width="10.140625" style="5" customWidth="1"/>
    <col min="13825" max="13825" width="15.140625" style="5" customWidth="1"/>
    <col min="13826" max="13826" width="14.42578125" style="5" customWidth="1"/>
    <col min="13827" max="14069" width="9.140625" style="5"/>
    <col min="14070" max="14070" width="27.28515625" style="5" customWidth="1"/>
    <col min="14071" max="14076" width="13.28515625" style="5" customWidth="1"/>
    <col min="14077" max="14077" width="14.5703125" style="5" customWidth="1"/>
    <col min="14078" max="14078" width="13.28515625" style="5" customWidth="1"/>
    <col min="14079" max="14079" width="16" style="5" customWidth="1"/>
    <col min="14080" max="14080" width="10.140625" style="5" customWidth="1"/>
    <col min="14081" max="14081" width="15.140625" style="5" customWidth="1"/>
    <col min="14082" max="14082" width="14.42578125" style="5" customWidth="1"/>
    <col min="14083" max="14325" width="9.140625" style="5"/>
    <col min="14326" max="14326" width="27.28515625" style="5" customWidth="1"/>
    <col min="14327" max="14332" width="13.28515625" style="5" customWidth="1"/>
    <col min="14333" max="14333" width="14.5703125" style="5" customWidth="1"/>
    <col min="14334" max="14334" width="13.28515625" style="5" customWidth="1"/>
    <col min="14335" max="14335" width="16" style="5" customWidth="1"/>
    <col min="14336" max="14336" width="10.140625" style="5" customWidth="1"/>
    <col min="14337" max="14337" width="15.140625" style="5" customWidth="1"/>
    <col min="14338" max="14338" width="14.42578125" style="5" customWidth="1"/>
    <col min="14339" max="14581" width="9.140625" style="5"/>
    <col min="14582" max="14582" width="27.28515625" style="5" customWidth="1"/>
    <col min="14583" max="14588" width="13.28515625" style="5" customWidth="1"/>
    <col min="14589" max="14589" width="14.5703125" style="5" customWidth="1"/>
    <col min="14590" max="14590" width="13.28515625" style="5" customWidth="1"/>
    <col min="14591" max="14591" width="16" style="5" customWidth="1"/>
    <col min="14592" max="14592" width="10.140625" style="5" customWidth="1"/>
    <col min="14593" max="14593" width="15.140625" style="5" customWidth="1"/>
    <col min="14594" max="14594" width="14.42578125" style="5" customWidth="1"/>
    <col min="14595" max="14837" width="9.140625" style="5"/>
    <col min="14838" max="14838" width="27.28515625" style="5" customWidth="1"/>
    <col min="14839" max="14844" width="13.28515625" style="5" customWidth="1"/>
    <col min="14845" max="14845" width="14.5703125" style="5" customWidth="1"/>
    <col min="14846" max="14846" width="13.28515625" style="5" customWidth="1"/>
    <col min="14847" max="14847" width="16" style="5" customWidth="1"/>
    <col min="14848" max="14848" width="10.140625" style="5" customWidth="1"/>
    <col min="14849" max="14849" width="15.140625" style="5" customWidth="1"/>
    <col min="14850" max="14850" width="14.42578125" style="5" customWidth="1"/>
    <col min="14851" max="15093" width="9.140625" style="5"/>
    <col min="15094" max="15094" width="27.28515625" style="5" customWidth="1"/>
    <col min="15095" max="15100" width="13.28515625" style="5" customWidth="1"/>
    <col min="15101" max="15101" width="14.5703125" style="5" customWidth="1"/>
    <col min="15102" max="15102" width="13.28515625" style="5" customWidth="1"/>
    <col min="15103" max="15103" width="16" style="5" customWidth="1"/>
    <col min="15104" max="15104" width="10.140625" style="5" customWidth="1"/>
    <col min="15105" max="15105" width="15.140625" style="5" customWidth="1"/>
    <col min="15106" max="15106" width="14.42578125" style="5" customWidth="1"/>
    <col min="15107" max="15349" width="9.140625" style="5"/>
    <col min="15350" max="15350" width="27.28515625" style="5" customWidth="1"/>
    <col min="15351" max="15356" width="13.28515625" style="5" customWidth="1"/>
    <col min="15357" max="15357" width="14.5703125" style="5" customWidth="1"/>
    <col min="15358" max="15358" width="13.28515625" style="5" customWidth="1"/>
    <col min="15359" max="15359" width="16" style="5" customWidth="1"/>
    <col min="15360" max="15360" width="10.140625" style="5" customWidth="1"/>
    <col min="15361" max="15361" width="15.140625" style="5" customWidth="1"/>
    <col min="15362" max="15362" width="14.42578125" style="5" customWidth="1"/>
    <col min="15363" max="15605" width="9.140625" style="5"/>
    <col min="15606" max="15606" width="27.28515625" style="5" customWidth="1"/>
    <col min="15607" max="15612" width="13.28515625" style="5" customWidth="1"/>
    <col min="15613" max="15613" width="14.5703125" style="5" customWidth="1"/>
    <col min="15614" max="15614" width="13.28515625" style="5" customWidth="1"/>
    <col min="15615" max="15615" width="16" style="5" customWidth="1"/>
    <col min="15616" max="15616" width="10.140625" style="5" customWidth="1"/>
    <col min="15617" max="15617" width="15.140625" style="5" customWidth="1"/>
    <col min="15618" max="15618" width="14.42578125" style="5" customWidth="1"/>
    <col min="15619" max="15861" width="9.140625" style="5"/>
    <col min="15862" max="15862" width="27.28515625" style="5" customWidth="1"/>
    <col min="15863" max="15868" width="13.28515625" style="5" customWidth="1"/>
    <col min="15869" max="15869" width="14.5703125" style="5" customWidth="1"/>
    <col min="15870" max="15870" width="13.28515625" style="5" customWidth="1"/>
    <col min="15871" max="15871" width="16" style="5" customWidth="1"/>
    <col min="15872" max="15872" width="10.140625" style="5" customWidth="1"/>
    <col min="15873" max="15873" width="15.140625" style="5" customWidth="1"/>
    <col min="15874" max="15874" width="14.42578125" style="5" customWidth="1"/>
    <col min="15875" max="16117" width="9.140625" style="5"/>
    <col min="16118" max="16118" width="27.28515625" style="5" customWidth="1"/>
    <col min="16119" max="16124" width="13.28515625" style="5" customWidth="1"/>
    <col min="16125" max="16125" width="14.5703125" style="5" customWidth="1"/>
    <col min="16126" max="16126" width="13.28515625" style="5" customWidth="1"/>
    <col min="16127" max="16127" width="16" style="5" customWidth="1"/>
    <col min="16128" max="16128" width="10.140625" style="5" customWidth="1"/>
    <col min="16129" max="16129" width="15.140625" style="5" customWidth="1"/>
    <col min="16130" max="16130" width="14.42578125" style="5" customWidth="1"/>
    <col min="16131" max="16384" width="9.140625" style="5"/>
  </cols>
  <sheetData>
    <row r="1" spans="1:18" ht="15.75" thickBot="1" x14ac:dyDescent="0.3">
      <c r="A1" s="32"/>
      <c r="B1" s="33"/>
      <c r="C1" s="34"/>
      <c r="D1" s="32"/>
      <c r="E1" s="32"/>
      <c r="F1" s="32"/>
      <c r="G1" s="32"/>
      <c r="H1" s="32"/>
      <c r="I1" s="33"/>
      <c r="J1" s="32"/>
      <c r="R1" s="35"/>
    </row>
    <row r="2" spans="1:18" ht="33.75" customHeight="1" x14ac:dyDescent="0.25">
      <c r="A2" s="32"/>
      <c r="B2" s="357" t="s">
        <v>221</v>
      </c>
      <c r="C2" s="358"/>
      <c r="D2" s="358"/>
      <c r="E2" s="358"/>
      <c r="F2" s="358"/>
      <c r="G2" s="358"/>
      <c r="H2" s="358"/>
      <c r="I2" s="359"/>
      <c r="J2" s="32"/>
      <c r="R2" s="35"/>
    </row>
    <row r="3" spans="1:18" ht="33.75" customHeight="1" x14ac:dyDescent="0.25">
      <c r="A3" s="32"/>
      <c r="B3" s="360"/>
      <c r="C3" s="361"/>
      <c r="D3" s="361"/>
      <c r="E3" s="361"/>
      <c r="F3" s="361"/>
      <c r="G3" s="361"/>
      <c r="H3" s="361"/>
      <c r="I3" s="362"/>
      <c r="J3" s="32"/>
      <c r="R3" s="35"/>
    </row>
    <row r="4" spans="1:18" ht="8.25" customHeight="1" thickBot="1" x14ac:dyDescent="0.3">
      <c r="A4" s="32"/>
      <c r="B4" s="363"/>
      <c r="C4" s="364"/>
      <c r="D4" s="364"/>
      <c r="E4" s="364"/>
      <c r="F4" s="364"/>
      <c r="G4" s="364"/>
      <c r="H4" s="364"/>
      <c r="I4" s="365"/>
      <c r="J4" s="32"/>
      <c r="R4" s="35"/>
    </row>
    <row r="5" spans="1:18" ht="15.75" thickBot="1" x14ac:dyDescent="0.3">
      <c r="A5" s="32"/>
      <c r="B5" s="36" t="s">
        <v>174</v>
      </c>
      <c r="C5" s="37"/>
      <c r="D5" s="34"/>
      <c r="E5" s="32"/>
      <c r="F5" s="32"/>
      <c r="G5" s="32"/>
      <c r="H5" s="32"/>
      <c r="I5" s="33" t="s">
        <v>224</v>
      </c>
      <c r="J5" s="32"/>
      <c r="R5" s="35"/>
    </row>
    <row r="6" spans="1:18" ht="18.75" customHeight="1" thickTop="1" x14ac:dyDescent="0.25">
      <c r="A6" s="32"/>
      <c r="B6" s="351"/>
      <c r="C6" s="352"/>
      <c r="D6" s="353"/>
      <c r="E6" s="32"/>
      <c r="F6" s="375" t="s">
        <v>100</v>
      </c>
      <c r="G6" s="376"/>
      <c r="H6" s="376"/>
      <c r="I6" s="377"/>
      <c r="J6" s="32"/>
      <c r="R6" s="35"/>
    </row>
    <row r="7" spans="1:18" ht="18.75" customHeight="1" thickBot="1" x14ac:dyDescent="0.3">
      <c r="A7" s="32"/>
      <c r="B7" s="354"/>
      <c r="C7" s="355"/>
      <c r="D7" s="356"/>
      <c r="E7" s="32"/>
      <c r="F7" s="380" t="s">
        <v>101</v>
      </c>
      <c r="G7" s="380"/>
      <c r="H7" s="380"/>
      <c r="I7" s="38">
        <v>0.23</v>
      </c>
      <c r="J7" s="32"/>
      <c r="R7" s="35"/>
    </row>
    <row r="8" spans="1:18" ht="18.75" customHeight="1" thickTop="1" thickBot="1" x14ac:dyDescent="0.3">
      <c r="A8" s="32"/>
      <c r="B8" s="39"/>
      <c r="C8" s="37"/>
      <c r="D8" s="34"/>
      <c r="E8" s="32"/>
      <c r="F8" s="380" t="s">
        <v>102</v>
      </c>
      <c r="G8" s="380"/>
      <c r="H8" s="380"/>
      <c r="I8" s="281">
        <v>0.16</v>
      </c>
      <c r="J8" s="32"/>
      <c r="R8" s="35"/>
    </row>
    <row r="9" spans="1:18" ht="18.75" customHeight="1" thickTop="1" thickBot="1" x14ac:dyDescent="0.3">
      <c r="A9" s="32"/>
      <c r="B9" s="36" t="s">
        <v>105</v>
      </c>
      <c r="C9" s="37"/>
      <c r="D9" s="34"/>
      <c r="E9" s="32"/>
      <c r="F9" s="32"/>
      <c r="G9" s="32"/>
      <c r="H9" s="40" t="s">
        <v>124</v>
      </c>
      <c r="I9" s="291" t="s">
        <v>123</v>
      </c>
      <c r="J9" s="32"/>
      <c r="R9" s="35"/>
    </row>
    <row r="10" spans="1:18" ht="18.75" customHeight="1" thickTop="1" thickBot="1" x14ac:dyDescent="0.3">
      <c r="A10" s="32"/>
      <c r="B10" s="381"/>
      <c r="C10" s="382"/>
      <c r="D10" s="383"/>
      <c r="E10" s="32"/>
      <c r="F10" s="32"/>
      <c r="G10" s="32"/>
      <c r="H10" s="41" t="s">
        <v>59</v>
      </c>
      <c r="I10" s="283">
        <v>0.23</v>
      </c>
      <c r="R10" s="35"/>
    </row>
    <row r="11" spans="1:18" ht="15.75" thickTop="1" x14ac:dyDescent="0.25">
      <c r="A11" s="32"/>
      <c r="B11" s="33"/>
      <c r="C11" s="34"/>
      <c r="D11" s="32"/>
      <c r="E11" s="32"/>
      <c r="F11" s="32"/>
      <c r="G11" s="32"/>
      <c r="H11" s="42" t="s">
        <v>125</v>
      </c>
      <c r="I11" s="282">
        <f>IF(I9="FUJB",0%,5%)</f>
        <v>0.05</v>
      </c>
      <c r="J11" s="32"/>
      <c r="R11" s="35"/>
    </row>
    <row r="12" spans="1:18" ht="21.75" customHeight="1" x14ac:dyDescent="0.25">
      <c r="A12" s="32"/>
      <c r="B12" s="385" t="s">
        <v>207</v>
      </c>
      <c r="C12" s="385"/>
      <c r="D12" s="385"/>
      <c r="E12" s="385"/>
      <c r="F12" s="385"/>
      <c r="G12" s="385"/>
      <c r="H12" s="385"/>
      <c r="I12" s="385"/>
      <c r="J12" s="32"/>
      <c r="R12" s="35"/>
    </row>
    <row r="13" spans="1:18" ht="12" customHeight="1" x14ac:dyDescent="0.25">
      <c r="A13" s="32"/>
      <c r="B13" s="33"/>
      <c r="C13" s="34"/>
      <c r="D13" s="32"/>
      <c r="E13" s="32"/>
      <c r="F13" s="32"/>
      <c r="G13" s="32"/>
      <c r="H13" s="32"/>
      <c r="I13" s="33"/>
      <c r="J13" s="32"/>
      <c r="R13" s="35"/>
    </row>
    <row r="14" spans="1:18" ht="38.25" x14ac:dyDescent="0.25">
      <c r="A14" s="32"/>
      <c r="B14" s="223" t="s">
        <v>60</v>
      </c>
      <c r="C14" s="43" t="s">
        <v>61</v>
      </c>
      <c r="D14" s="44" t="s">
        <v>62</v>
      </c>
      <c r="E14" s="43" t="s">
        <v>63</v>
      </c>
      <c r="F14" s="43" t="s">
        <v>64</v>
      </c>
      <c r="G14" s="43" t="str">
        <f>CONCATENATE("Taxa de Administração da - ",I9)</f>
        <v>Taxa de Administração da - Coppetec</v>
      </c>
      <c r="H14" s="44" t="s">
        <v>65</v>
      </c>
      <c r="I14" s="223" t="s">
        <v>66</v>
      </c>
      <c r="J14" s="32"/>
      <c r="R14" s="35"/>
    </row>
    <row r="15" spans="1:18" ht="18" customHeight="1" thickBot="1" x14ac:dyDescent="0.3">
      <c r="A15" s="32"/>
      <c r="B15" s="45" t="s">
        <v>67</v>
      </c>
      <c r="C15" s="46"/>
      <c r="D15" s="46"/>
      <c r="E15" s="46"/>
      <c r="F15" s="46"/>
      <c r="G15" s="46"/>
      <c r="H15" s="46"/>
      <c r="I15" s="47"/>
      <c r="J15" s="32"/>
      <c r="R15" s="35"/>
    </row>
    <row r="16" spans="1:18" ht="18" customHeight="1" thickTop="1" thickBot="1" x14ac:dyDescent="0.3">
      <c r="A16" s="32"/>
      <c r="B16" s="48" t="s">
        <v>167</v>
      </c>
      <c r="C16" s="49">
        <f>'CUSTOS DO PROJETO'!I4</f>
        <v>0</v>
      </c>
      <c r="D16" s="50">
        <f>(0*C16)</f>
        <v>0</v>
      </c>
      <c r="E16" s="51">
        <f>(C16+D16)*IF($I$10=Fatores!$D$2,Fatores!$E$2,IF($I$10=Fatores!$D$3,Fatores!$E$3,IF($I$10=Fatores!$D$4,Fatores!$E$4,IF($I$10=Fatores!$D$5,Fatores!$E$5,"ERRO"))))</f>
        <v>0</v>
      </c>
      <c r="F16" s="51">
        <f>(SUM(C16:E16)*0.055556)</f>
        <v>0</v>
      </c>
      <c r="G16" s="51">
        <f>F16</f>
        <v>0</v>
      </c>
      <c r="H16" s="51">
        <f>((SUM(C16:G16))/(100%-$I$11))*$I$11</f>
        <v>0</v>
      </c>
      <c r="I16" s="52">
        <f t="shared" ref="I16:I20" si="0">SUM(C16:H16)</f>
        <v>0</v>
      </c>
      <c r="J16" s="32"/>
      <c r="K16" s="53" t="e">
        <f>E16/(I16-H16)</f>
        <v>#DIV/0!</v>
      </c>
      <c r="L16" s="53" t="e">
        <f>F16/(I16-H16)</f>
        <v>#DIV/0!</v>
      </c>
      <c r="M16" s="53" t="e">
        <f>G16/(I16-H16)</f>
        <v>#DIV/0!</v>
      </c>
      <c r="N16" s="53" t="e">
        <f>H16/I16</f>
        <v>#DIV/0!</v>
      </c>
      <c r="Q16" s="54"/>
      <c r="R16" s="35"/>
    </row>
    <row r="17" spans="1:18" ht="18" customHeight="1" thickTop="1" thickBot="1" x14ac:dyDescent="0.3">
      <c r="A17" s="32"/>
      <c r="B17" s="48" t="s">
        <v>150</v>
      </c>
      <c r="C17" s="49">
        <f>'CUSTOS DO PROJETO'!I5</f>
        <v>99000</v>
      </c>
      <c r="D17" s="50">
        <f>(0.2*C17)</f>
        <v>19800</v>
      </c>
      <c r="E17" s="51">
        <f>(C17+D17)*IF($I$10=Fatores!$D$2,Fatores!$E$2,IF($I$10=Fatores!$D$3,Fatores!$E$3,IF($I$10=Fatores!$D$4,Fatores!$E$4,IF($I$10=Fatores!$D$5,Fatores!$E$5,"ERRO"))))</f>
        <v>40782.139199999998</v>
      </c>
      <c r="F17" s="51">
        <f t="shared" ref="F17:F19" si="1">(SUM(C17:E17)*0.055556)</f>
        <v>8865.7453253952008</v>
      </c>
      <c r="G17" s="51">
        <f t="shared" ref="G17:G19" si="2">F17</f>
        <v>8865.7453253952008</v>
      </c>
      <c r="H17" s="51">
        <f>((SUM(C17:G17))/(100%-$I$11))*$I$11</f>
        <v>9332.2963079363381</v>
      </c>
      <c r="I17" s="52">
        <f t="shared" si="0"/>
        <v>186645.92615872674</v>
      </c>
      <c r="J17" s="32"/>
      <c r="K17" s="53">
        <f t="shared" ref="K17:K36" si="3">E17/(I17-H17)</f>
        <v>0.23000002444436002</v>
      </c>
      <c r="L17" s="53">
        <f t="shared" ref="L17:L36" si="4">F17/(I17-H17)</f>
        <v>5.0000359999712002E-2</v>
      </c>
      <c r="M17" s="53">
        <f t="shared" ref="M17:M36" si="5">G17/(I17-H17)</f>
        <v>5.0000359999712002E-2</v>
      </c>
      <c r="N17" s="53">
        <f t="shared" ref="N17:N36" si="6">H17/I17</f>
        <v>0.05</v>
      </c>
      <c r="R17" s="35"/>
    </row>
    <row r="18" spans="1:18" ht="18" customHeight="1" thickTop="1" thickBot="1" x14ac:dyDescent="0.3">
      <c r="A18" s="32"/>
      <c r="B18" s="48" t="s">
        <v>143</v>
      </c>
      <c r="C18" s="49">
        <f>'CUSTOS DO PROJETO'!I6</f>
        <v>36000</v>
      </c>
      <c r="D18" s="50">
        <f>(0.2*C18)</f>
        <v>7200</v>
      </c>
      <c r="E18" s="51">
        <f>(C18+D18)*IF($I$10=Fatores!$D$2,Fatores!$E$2,IF($I$10=Fatores!$D$3,Fatores!$E$3,IF($I$10=Fatores!$D$4,Fatores!$E$4,IF($I$10=Fatores!$D$5,Fatores!$E$5,"ERRO"))))</f>
        <v>14829.868799999998</v>
      </c>
      <c r="F18" s="51">
        <f t="shared" si="1"/>
        <v>3223.9073910528</v>
      </c>
      <c r="G18" s="51">
        <f t="shared" ref="G18" si="7">F18</f>
        <v>3223.9073910528</v>
      </c>
      <c r="H18" s="51">
        <f t="shared" ref="H18" si="8">((SUM(C18:G18))/(100%-$I$11))*$I$11</f>
        <v>3393.562293795032</v>
      </c>
      <c r="I18" s="52">
        <f t="shared" ref="I18" si="9">SUM(C18:H18)</f>
        <v>67871.24587590064</v>
      </c>
      <c r="J18" s="32"/>
      <c r="K18" s="53"/>
      <c r="L18" s="53"/>
      <c r="M18" s="53"/>
      <c r="N18" s="53"/>
      <c r="R18" s="35"/>
    </row>
    <row r="19" spans="1:18" ht="18" customHeight="1" thickTop="1" thickBot="1" x14ac:dyDescent="0.3">
      <c r="A19" s="32"/>
      <c r="B19" s="48" t="s">
        <v>152</v>
      </c>
      <c r="C19" s="49">
        <f>'CUSTOS DO PROJETO'!I7</f>
        <v>9000</v>
      </c>
      <c r="D19" s="50">
        <f>(0.2*C19)</f>
        <v>1800</v>
      </c>
      <c r="E19" s="51">
        <f>(C19+D19)*IF($I$10=Fatores!$D$2,Fatores!$E$2,IF($I$10=Fatores!$D$3,Fatores!$E$3,IF($I$10=Fatores!$D$4,Fatores!$E$4,IF($I$10=Fatores!$D$5,Fatores!$E$5,"ERRO"))))</f>
        <v>3707.4671999999996</v>
      </c>
      <c r="F19" s="51">
        <f t="shared" si="1"/>
        <v>805.9768477632</v>
      </c>
      <c r="G19" s="51">
        <f t="shared" si="2"/>
        <v>805.9768477632</v>
      </c>
      <c r="H19" s="51">
        <f>((SUM(C19:G19))/(100%-$I$11))*$I$11</f>
        <v>848.390573448758</v>
      </c>
      <c r="I19" s="52">
        <f t="shared" si="0"/>
        <v>16967.81146897516</v>
      </c>
      <c r="J19" s="32"/>
      <c r="K19" s="53">
        <f t="shared" si="3"/>
        <v>0.23000002444435999</v>
      </c>
      <c r="L19" s="53">
        <f t="shared" si="4"/>
        <v>5.0000359999711995E-2</v>
      </c>
      <c r="M19" s="53">
        <f t="shared" si="5"/>
        <v>5.0000359999711995E-2</v>
      </c>
      <c r="N19" s="53">
        <f t="shared" si="6"/>
        <v>0.05</v>
      </c>
      <c r="R19" s="35"/>
    </row>
    <row r="20" spans="1:18" ht="18" customHeight="1" thickTop="1" x14ac:dyDescent="0.25">
      <c r="A20" s="32"/>
      <c r="B20" s="55" t="s">
        <v>68</v>
      </c>
      <c r="C20" s="56">
        <f t="shared" ref="C20:H20" si="10">SUM(C16:C19)</f>
        <v>144000</v>
      </c>
      <c r="D20" s="56">
        <f t="shared" si="10"/>
        <v>28800</v>
      </c>
      <c r="E20" s="56">
        <f t="shared" si="10"/>
        <v>59319.475199999993</v>
      </c>
      <c r="F20" s="56">
        <f t="shared" si="10"/>
        <v>12895.629564211202</v>
      </c>
      <c r="G20" s="56">
        <f t="shared" si="10"/>
        <v>12895.629564211202</v>
      </c>
      <c r="H20" s="56">
        <f t="shared" si="10"/>
        <v>13574.249175180128</v>
      </c>
      <c r="I20" s="57">
        <f t="shared" si="0"/>
        <v>271484.98350360256</v>
      </c>
      <c r="J20" s="32"/>
      <c r="K20" s="53">
        <f t="shared" si="3"/>
        <v>0.23000002444435999</v>
      </c>
      <c r="L20" s="53">
        <f t="shared" si="4"/>
        <v>5.0000359999712002E-2</v>
      </c>
      <c r="M20" s="53">
        <f t="shared" si="5"/>
        <v>5.0000359999712002E-2</v>
      </c>
      <c r="N20" s="53">
        <f t="shared" si="6"/>
        <v>0.05</v>
      </c>
      <c r="R20" s="35"/>
    </row>
    <row r="21" spans="1:18" ht="26.25" customHeight="1" thickBot="1" x14ac:dyDescent="0.3">
      <c r="A21" s="32"/>
      <c r="B21" s="58"/>
      <c r="C21" s="59"/>
      <c r="D21" s="59"/>
      <c r="E21" s="59"/>
      <c r="F21" s="59"/>
      <c r="G21" s="59"/>
      <c r="H21" s="59"/>
      <c r="I21" s="59"/>
      <c r="J21" s="32"/>
      <c r="K21" s="53" t="e">
        <f t="shared" si="3"/>
        <v>#DIV/0!</v>
      </c>
      <c r="L21" s="53" t="e">
        <f t="shared" si="4"/>
        <v>#DIV/0!</v>
      </c>
      <c r="M21" s="53" t="e">
        <f t="shared" si="5"/>
        <v>#DIV/0!</v>
      </c>
      <c r="N21" s="53" t="e">
        <f t="shared" si="6"/>
        <v>#DIV/0!</v>
      </c>
      <c r="R21" s="35"/>
    </row>
    <row r="22" spans="1:18" ht="18" customHeight="1" thickTop="1" thickBot="1" x14ac:dyDescent="0.3">
      <c r="A22" s="32"/>
      <c r="B22" s="60" t="s">
        <v>69</v>
      </c>
      <c r="C22" s="49">
        <f>'CUSTOS DO PROJETO'!I8</f>
        <v>6000</v>
      </c>
      <c r="D22" s="61"/>
      <c r="E22" s="51">
        <f>(C22+D22)*IF($I$10=Fatores!$D$2,Fatores!$E$2,IF($I$10=Fatores!$D$3,Fatores!$E$3,IF($I$10=Fatores!$D$4,Fatores!$E$4,IF($I$10=Fatores!$D$5,Fatores!$E$5,"ERRO"))))</f>
        <v>2059.7039999999997</v>
      </c>
      <c r="F22" s="51">
        <f>(SUM(C22:E22)*0.055556)</f>
        <v>447.76491542399998</v>
      </c>
      <c r="G22" s="51">
        <f>F22</f>
        <v>447.76491542399998</v>
      </c>
      <c r="H22" s="51">
        <f>((SUM(C22:G22))/(100%-$I$11))*$I$11</f>
        <v>471.32809636042111</v>
      </c>
      <c r="I22" s="57">
        <f>SUM(C22:H22)</f>
        <v>9426.5619272084223</v>
      </c>
      <c r="J22" s="32"/>
      <c r="K22" s="53">
        <f t="shared" si="3"/>
        <v>0.23000002444435999</v>
      </c>
      <c r="L22" s="53">
        <f t="shared" si="4"/>
        <v>5.0000359999711995E-2</v>
      </c>
      <c r="M22" s="53">
        <f t="shared" si="5"/>
        <v>5.0000359999711995E-2</v>
      </c>
      <c r="N22" s="53">
        <f t="shared" si="6"/>
        <v>0.05</v>
      </c>
      <c r="R22" s="35"/>
    </row>
    <row r="23" spans="1:18" ht="18" customHeight="1" thickTop="1" x14ac:dyDescent="0.25">
      <c r="A23" s="32"/>
      <c r="B23" s="62" t="s">
        <v>70</v>
      </c>
      <c r="C23" s="52">
        <f t="shared" ref="C23:H23" si="11">C20+C22</f>
        <v>150000</v>
      </c>
      <c r="D23" s="52">
        <f t="shared" si="11"/>
        <v>28800</v>
      </c>
      <c r="E23" s="52">
        <f t="shared" si="11"/>
        <v>61379.179199999991</v>
      </c>
      <c r="F23" s="52">
        <f t="shared" si="11"/>
        <v>13343.394479635203</v>
      </c>
      <c r="G23" s="52">
        <f t="shared" si="11"/>
        <v>13343.394479635203</v>
      </c>
      <c r="H23" s="52">
        <f t="shared" si="11"/>
        <v>14045.577271540549</v>
      </c>
      <c r="I23" s="52">
        <f>SUM(I20+I22)</f>
        <v>280911.54543081101</v>
      </c>
      <c r="J23" s="32"/>
      <c r="K23" s="53">
        <f t="shared" si="3"/>
        <v>0.23000002444435994</v>
      </c>
      <c r="L23" s="53">
        <f t="shared" si="4"/>
        <v>5.0000359999711995E-2</v>
      </c>
      <c r="M23" s="53">
        <f t="shared" si="5"/>
        <v>5.0000359999711995E-2</v>
      </c>
      <c r="N23" s="53">
        <f t="shared" si="6"/>
        <v>4.9999999999999996E-2</v>
      </c>
      <c r="R23" s="35"/>
    </row>
    <row r="24" spans="1:18" ht="18" customHeight="1" thickBot="1" x14ac:dyDescent="0.3">
      <c r="A24" s="32"/>
      <c r="B24" s="45" t="s">
        <v>71</v>
      </c>
      <c r="C24" s="63"/>
      <c r="D24" s="63"/>
      <c r="E24" s="63"/>
      <c r="F24" s="63"/>
      <c r="G24" s="63"/>
      <c r="H24" s="63"/>
      <c r="I24" s="64"/>
      <c r="J24" s="65"/>
      <c r="K24" s="53" t="e">
        <f t="shared" si="3"/>
        <v>#DIV/0!</v>
      </c>
      <c r="L24" s="53" t="e">
        <f t="shared" si="4"/>
        <v>#DIV/0!</v>
      </c>
      <c r="M24" s="53" t="e">
        <f t="shared" si="5"/>
        <v>#DIV/0!</v>
      </c>
      <c r="N24" s="53" t="e">
        <f t="shared" si="6"/>
        <v>#DIV/0!</v>
      </c>
      <c r="R24" s="35"/>
    </row>
    <row r="25" spans="1:18" ht="18" customHeight="1" thickTop="1" thickBot="1" x14ac:dyDescent="0.3">
      <c r="A25" s="32"/>
      <c r="B25" s="66" t="s">
        <v>169</v>
      </c>
      <c r="C25" s="49">
        <f>'CUSTOS DO PROJETO'!I9</f>
        <v>0</v>
      </c>
      <c r="D25" s="67"/>
      <c r="E25" s="51">
        <f>(C25+D25)*IF($I$10=Fatores!$D$2,Fatores!$E$2,IF($I$10=Fatores!$D$3,Fatores!$E$3,IF($I$10=Fatores!$D$4,Fatores!$E$4,IF($I$10=Fatores!$D$5,Fatores!$E$5,"ERRO"))))</f>
        <v>0</v>
      </c>
      <c r="F25" s="51">
        <f>(SUM(C25:E25)*0.055556)</f>
        <v>0</v>
      </c>
      <c r="G25" s="51">
        <f t="shared" ref="G25:G28" si="12">F25</f>
        <v>0</v>
      </c>
      <c r="H25" s="51">
        <f t="shared" ref="H25:H28" si="13">((SUM(C25:G25))/(100%-$I$11))*$I$11</f>
        <v>0</v>
      </c>
      <c r="I25" s="68">
        <f t="shared" ref="I25:I28" si="14">SUM(C25:H25)</f>
        <v>0</v>
      </c>
      <c r="J25" s="32"/>
      <c r="K25" s="53" t="e">
        <f t="shared" si="3"/>
        <v>#DIV/0!</v>
      </c>
      <c r="L25" s="53" t="e">
        <f t="shared" si="4"/>
        <v>#DIV/0!</v>
      </c>
      <c r="M25" s="53" t="e">
        <f t="shared" si="5"/>
        <v>#DIV/0!</v>
      </c>
      <c r="N25" s="53" t="e">
        <f t="shared" si="6"/>
        <v>#DIV/0!</v>
      </c>
      <c r="R25" s="35"/>
    </row>
    <row r="26" spans="1:18" ht="18" customHeight="1" thickTop="1" thickBot="1" x14ac:dyDescent="0.3">
      <c r="A26" s="32"/>
      <c r="B26" s="66" t="s">
        <v>57</v>
      </c>
      <c r="C26" s="49">
        <f>'CUSTOS DO PROJETO'!I10</f>
        <v>0</v>
      </c>
      <c r="D26" s="67"/>
      <c r="E26" s="51">
        <f>(C26+D26)*IF($I$10=Fatores!$D$2,Fatores!$E$2,IF($I$10=Fatores!$D$3,Fatores!$E$3,IF($I$10=Fatores!$D$4,Fatores!$E$4,IF($I$10=Fatores!$D$5,Fatores!$E$5,"ERRO"))))</f>
        <v>0</v>
      </c>
      <c r="F26" s="51">
        <f t="shared" ref="F26:F28" si="15">(SUM(C26:E26)*0.055556)</f>
        <v>0</v>
      </c>
      <c r="G26" s="51">
        <f t="shared" si="12"/>
        <v>0</v>
      </c>
      <c r="H26" s="51">
        <f t="shared" si="13"/>
        <v>0</v>
      </c>
      <c r="I26" s="68">
        <f t="shared" si="14"/>
        <v>0</v>
      </c>
      <c r="J26" s="32"/>
      <c r="K26" s="53" t="e">
        <f t="shared" si="3"/>
        <v>#DIV/0!</v>
      </c>
      <c r="L26" s="53" t="e">
        <f t="shared" si="4"/>
        <v>#DIV/0!</v>
      </c>
      <c r="M26" s="53" t="e">
        <f t="shared" si="5"/>
        <v>#DIV/0!</v>
      </c>
      <c r="N26" s="53" t="e">
        <f t="shared" si="6"/>
        <v>#DIV/0!</v>
      </c>
      <c r="R26" s="35"/>
    </row>
    <row r="27" spans="1:18" ht="18" customHeight="1" thickTop="1" thickBot="1" x14ac:dyDescent="0.3">
      <c r="A27" s="32"/>
      <c r="B27" s="66" t="s">
        <v>73</v>
      </c>
      <c r="C27" s="49">
        <f>'CUSTOS DO PROJETO'!I11</f>
        <v>0</v>
      </c>
      <c r="D27" s="67"/>
      <c r="E27" s="51">
        <f>(C27+D27)*IF($I$10=Fatores!$D$2,Fatores!$E$2,IF($I$10=Fatores!$D$3,Fatores!$E$3,IF($I$10=Fatores!$D$4,Fatores!$E$4,IF($I$10=Fatores!$D$5,Fatores!$E$5,"ERRO"))))</f>
        <v>0</v>
      </c>
      <c r="F27" s="51">
        <f t="shared" si="15"/>
        <v>0</v>
      </c>
      <c r="G27" s="51">
        <f t="shared" si="12"/>
        <v>0</v>
      </c>
      <c r="H27" s="51">
        <f t="shared" si="13"/>
        <v>0</v>
      </c>
      <c r="I27" s="68">
        <f t="shared" si="14"/>
        <v>0</v>
      </c>
      <c r="J27" s="32"/>
      <c r="K27" s="53" t="e">
        <f t="shared" si="3"/>
        <v>#DIV/0!</v>
      </c>
      <c r="L27" s="53" t="e">
        <f t="shared" si="4"/>
        <v>#DIV/0!</v>
      </c>
      <c r="M27" s="53" t="e">
        <f t="shared" si="5"/>
        <v>#DIV/0!</v>
      </c>
      <c r="N27" s="53" t="e">
        <f t="shared" si="6"/>
        <v>#DIV/0!</v>
      </c>
      <c r="R27" s="35"/>
    </row>
    <row r="28" spans="1:18" ht="18" customHeight="1" thickTop="1" thickBot="1" x14ac:dyDescent="0.3">
      <c r="A28" s="32"/>
      <c r="B28" s="275" t="s">
        <v>170</v>
      </c>
      <c r="C28" s="49">
        <f>'CUSTOS DO PROJETO'!I12</f>
        <v>0</v>
      </c>
      <c r="D28" s="70"/>
      <c r="E28" s="51">
        <f>(C28+D28)*IF($I$10=Fatores!$D$2,Fatores!$E$2,IF($I$10=Fatores!$D$3,Fatores!$E$3,IF($I$10=Fatores!$D$4,Fatores!$E$4,IF($I$10=Fatores!$D$5,Fatores!$E$5,"ERRO"))))</f>
        <v>0</v>
      </c>
      <c r="F28" s="51">
        <f t="shared" si="15"/>
        <v>0</v>
      </c>
      <c r="G28" s="51">
        <f t="shared" si="12"/>
        <v>0</v>
      </c>
      <c r="H28" s="51">
        <f t="shared" si="13"/>
        <v>0</v>
      </c>
      <c r="I28" s="68">
        <f t="shared" si="14"/>
        <v>0</v>
      </c>
      <c r="J28" s="32"/>
      <c r="K28" s="53" t="e">
        <f t="shared" si="3"/>
        <v>#DIV/0!</v>
      </c>
      <c r="L28" s="53" t="e">
        <f t="shared" si="4"/>
        <v>#DIV/0!</v>
      </c>
      <c r="M28" s="53" t="e">
        <f t="shared" si="5"/>
        <v>#DIV/0!</v>
      </c>
      <c r="N28" s="53" t="e">
        <f t="shared" si="6"/>
        <v>#DIV/0!</v>
      </c>
      <c r="R28" s="35"/>
    </row>
    <row r="29" spans="1:18" ht="18" customHeight="1" thickTop="1" x14ac:dyDescent="0.25">
      <c r="A29" s="32"/>
      <c r="B29" s="62" t="s">
        <v>74</v>
      </c>
      <c r="C29" s="52">
        <f>SUM(C25:C28)</f>
        <v>0</v>
      </c>
      <c r="D29" s="52"/>
      <c r="E29" s="52">
        <f>SUM(E25:E28)</f>
        <v>0</v>
      </c>
      <c r="F29" s="52">
        <f>SUM(F25:F28)</f>
        <v>0</v>
      </c>
      <c r="G29" s="52">
        <f>SUM(G25:G28)</f>
        <v>0</v>
      </c>
      <c r="H29" s="52">
        <f>SUM(H25:H28)</f>
        <v>0</v>
      </c>
      <c r="I29" s="52">
        <f>SUM(I25:I28)</f>
        <v>0</v>
      </c>
      <c r="J29" s="32"/>
      <c r="K29" s="53" t="e">
        <f t="shared" si="3"/>
        <v>#DIV/0!</v>
      </c>
      <c r="L29" s="53" t="e">
        <f t="shared" si="4"/>
        <v>#DIV/0!</v>
      </c>
      <c r="M29" s="53" t="e">
        <f t="shared" si="5"/>
        <v>#DIV/0!</v>
      </c>
      <c r="N29" s="53" t="e">
        <f t="shared" si="6"/>
        <v>#DIV/0!</v>
      </c>
      <c r="R29" s="35"/>
    </row>
    <row r="30" spans="1:18" ht="18" customHeight="1" thickBot="1" x14ac:dyDescent="0.3">
      <c r="A30" s="32"/>
      <c r="B30" s="45" t="s">
        <v>75</v>
      </c>
      <c r="C30" s="286"/>
      <c r="D30" s="63"/>
      <c r="E30" s="63"/>
      <c r="F30" s="63"/>
      <c r="G30" s="63"/>
      <c r="H30" s="63"/>
      <c r="I30" s="64"/>
      <c r="J30" s="32"/>
      <c r="K30" s="53" t="e">
        <f t="shared" si="3"/>
        <v>#DIV/0!</v>
      </c>
      <c r="L30" s="53" t="e">
        <f t="shared" si="4"/>
        <v>#DIV/0!</v>
      </c>
      <c r="M30" s="53" t="e">
        <f t="shared" si="5"/>
        <v>#DIV/0!</v>
      </c>
      <c r="N30" s="53" t="e">
        <f t="shared" si="6"/>
        <v>#DIV/0!</v>
      </c>
      <c r="R30" s="35"/>
    </row>
    <row r="31" spans="1:18" ht="18" customHeight="1" thickTop="1" thickBot="1" x14ac:dyDescent="0.3">
      <c r="A31" s="32"/>
      <c r="B31" s="48" t="s">
        <v>127</v>
      </c>
      <c r="C31" s="288">
        <f>'CUSTOS DO PROJETO'!I13</f>
        <v>0</v>
      </c>
      <c r="D31" s="285">
        <f>(0.80071*C31)</f>
        <v>0</v>
      </c>
      <c r="E31" s="51">
        <f>(C31+D31)*IF($I$10=Fatores!$D$2,Fatores!$E$2,IF($I$10=Fatores!$D$3,Fatores!$E$3,IF($I$10=Fatores!$D$4,Fatores!$E$4,IF($I$10=Fatores!$D$5,Fatores!$E$5,"ERRO"))))</f>
        <v>0</v>
      </c>
      <c r="F31" s="51">
        <f>(SUM(C31:E31)*0.055556)</f>
        <v>0</v>
      </c>
      <c r="G31" s="51">
        <f>F31</f>
        <v>0</v>
      </c>
      <c r="H31" s="51">
        <f>((SUM(C31:G31))/(100%-$I$11))*$I$11</f>
        <v>0</v>
      </c>
      <c r="I31" s="68">
        <f t="shared" ref="I31:I34" si="16">SUM(C31:H31)</f>
        <v>0</v>
      </c>
      <c r="J31" s="32"/>
      <c r="K31" s="53" t="e">
        <f t="shared" si="3"/>
        <v>#DIV/0!</v>
      </c>
      <c r="L31" s="53" t="e">
        <f t="shared" si="4"/>
        <v>#DIV/0!</v>
      </c>
      <c r="M31" s="53" t="e">
        <f t="shared" si="5"/>
        <v>#DIV/0!</v>
      </c>
      <c r="N31" s="53" t="e">
        <f t="shared" si="6"/>
        <v>#DIV/0!</v>
      </c>
      <c r="R31" s="35"/>
    </row>
    <row r="32" spans="1:18" ht="18" customHeight="1" thickTop="1" thickBot="1" x14ac:dyDescent="0.3">
      <c r="A32" s="32"/>
      <c r="B32" s="48" t="s">
        <v>144</v>
      </c>
      <c r="C32" s="287">
        <f>'CUSTOS DO PROJETO'!I14</f>
        <v>0</v>
      </c>
      <c r="D32" s="50">
        <v>0</v>
      </c>
      <c r="E32" s="51">
        <f>(C32+D32)*IF($I$10=Fatores!$D$2,Fatores!$E$2,IF($I$10=Fatores!$D$3,Fatores!$E$3,IF($I$10=Fatores!$D$4,Fatores!$E$4,IF($I$10=Fatores!$D$5,Fatores!$E$5,"ERRO"))))</f>
        <v>0</v>
      </c>
      <c r="F32" s="51">
        <f t="shared" ref="F32:F34" si="17">(SUM(C32:E32)*0.055556)</f>
        <v>0</v>
      </c>
      <c r="G32" s="51">
        <f t="shared" ref="G32:G34" si="18">F32</f>
        <v>0</v>
      </c>
      <c r="H32" s="51">
        <f t="shared" ref="H32:H34" si="19">((SUM(C32:G32))/(100%-$I$11))*$I$11</f>
        <v>0</v>
      </c>
      <c r="I32" s="52">
        <f t="shared" si="16"/>
        <v>0</v>
      </c>
      <c r="J32" s="32"/>
      <c r="K32" s="53" t="e">
        <f t="shared" si="3"/>
        <v>#DIV/0!</v>
      </c>
      <c r="L32" s="53" t="e">
        <f t="shared" si="4"/>
        <v>#DIV/0!</v>
      </c>
      <c r="M32" s="53" t="e">
        <f t="shared" si="5"/>
        <v>#DIV/0!</v>
      </c>
      <c r="N32" s="53" t="e">
        <f t="shared" si="6"/>
        <v>#DIV/0!</v>
      </c>
      <c r="R32" s="35"/>
    </row>
    <row r="33" spans="1:18" ht="18" customHeight="1" thickTop="1" thickBot="1" x14ac:dyDescent="0.3">
      <c r="A33" s="32"/>
      <c r="B33" s="48" t="s">
        <v>145</v>
      </c>
      <c r="C33" s="49">
        <f>'CUSTOS DO PROJETO'!I15</f>
        <v>0</v>
      </c>
      <c r="D33" s="50">
        <v>0</v>
      </c>
      <c r="E33" s="51">
        <f>(C33+D33)*IF($I$10=Fatores!$D$2,Fatores!$E$2,IF($I$10=Fatores!$D$3,Fatores!$E$3,IF($I$10=Fatores!$D$4,Fatores!$E$4,IF($I$10=Fatores!$D$5,Fatores!$E$5,"ERRO"))))</f>
        <v>0</v>
      </c>
      <c r="F33" s="51">
        <f t="shared" si="17"/>
        <v>0</v>
      </c>
      <c r="G33" s="51">
        <f t="shared" si="18"/>
        <v>0</v>
      </c>
      <c r="H33" s="51">
        <f t="shared" si="19"/>
        <v>0</v>
      </c>
      <c r="I33" s="52">
        <f t="shared" si="16"/>
        <v>0</v>
      </c>
      <c r="J33" s="32"/>
      <c r="K33" s="53" t="e">
        <f t="shared" si="3"/>
        <v>#DIV/0!</v>
      </c>
      <c r="L33" s="53" t="e">
        <f t="shared" si="4"/>
        <v>#DIV/0!</v>
      </c>
      <c r="M33" s="53" t="e">
        <f t="shared" si="5"/>
        <v>#DIV/0!</v>
      </c>
      <c r="N33" s="53" t="e">
        <f t="shared" si="6"/>
        <v>#DIV/0!</v>
      </c>
      <c r="R33" s="35"/>
    </row>
    <row r="34" spans="1:18" ht="18" customHeight="1" thickTop="1" thickBot="1" x14ac:dyDescent="0.3">
      <c r="A34" s="32"/>
      <c r="B34" s="48" t="s">
        <v>146</v>
      </c>
      <c r="C34" s="49">
        <f>'CUSTOS DO PROJETO'!I16</f>
        <v>0</v>
      </c>
      <c r="D34" s="50">
        <v>0</v>
      </c>
      <c r="E34" s="51">
        <f>(C34+D34)*IF($I$10=Fatores!$D$2,Fatores!$E$2,IF($I$10=Fatores!$D$3,Fatores!$E$3,IF($I$10=Fatores!$D$4,Fatores!$E$4,IF($I$10=Fatores!$D$5,Fatores!$E$5,"ERRO"))))</f>
        <v>0</v>
      </c>
      <c r="F34" s="51">
        <f t="shared" si="17"/>
        <v>0</v>
      </c>
      <c r="G34" s="51">
        <f t="shared" si="18"/>
        <v>0</v>
      </c>
      <c r="H34" s="51">
        <f t="shared" si="19"/>
        <v>0</v>
      </c>
      <c r="I34" s="52">
        <f t="shared" si="16"/>
        <v>0</v>
      </c>
      <c r="J34" s="32"/>
      <c r="K34" s="53" t="e">
        <f t="shared" si="3"/>
        <v>#DIV/0!</v>
      </c>
      <c r="L34" s="53" t="e">
        <f t="shared" si="4"/>
        <v>#DIV/0!</v>
      </c>
      <c r="M34" s="53" t="e">
        <f t="shared" si="5"/>
        <v>#DIV/0!</v>
      </c>
      <c r="N34" s="53" t="e">
        <f t="shared" si="6"/>
        <v>#DIV/0!</v>
      </c>
      <c r="R34" s="35"/>
    </row>
    <row r="35" spans="1:18" ht="18" customHeight="1" thickTop="1" x14ac:dyDescent="0.25">
      <c r="A35" s="32"/>
      <c r="B35" s="62" t="s">
        <v>76</v>
      </c>
      <c r="C35" s="52">
        <f t="shared" ref="C35:I35" si="20">SUM(C31:C34)</f>
        <v>0</v>
      </c>
      <c r="D35" s="52">
        <f t="shared" si="20"/>
        <v>0</v>
      </c>
      <c r="E35" s="52">
        <f t="shared" si="20"/>
        <v>0</v>
      </c>
      <c r="F35" s="52">
        <f t="shared" si="20"/>
        <v>0</v>
      </c>
      <c r="G35" s="52">
        <f t="shared" si="20"/>
        <v>0</v>
      </c>
      <c r="H35" s="52">
        <f t="shared" si="20"/>
        <v>0</v>
      </c>
      <c r="I35" s="52">
        <f t="shared" si="20"/>
        <v>0</v>
      </c>
      <c r="J35" s="32"/>
      <c r="K35" s="53" t="e">
        <f t="shared" si="3"/>
        <v>#DIV/0!</v>
      </c>
      <c r="L35" s="53" t="e">
        <f t="shared" si="4"/>
        <v>#DIV/0!</v>
      </c>
      <c r="M35" s="53" t="e">
        <f t="shared" si="5"/>
        <v>#DIV/0!</v>
      </c>
      <c r="N35" s="53" t="e">
        <f t="shared" si="6"/>
        <v>#DIV/0!</v>
      </c>
      <c r="R35" s="35"/>
    </row>
    <row r="36" spans="1:18" ht="18" customHeight="1" x14ac:dyDescent="0.25">
      <c r="A36" s="32"/>
      <c r="B36" s="71" t="s">
        <v>77</v>
      </c>
      <c r="C36" s="72">
        <f t="shared" ref="C36:I36" si="21">C23+C29+C35</f>
        <v>150000</v>
      </c>
      <c r="D36" s="59">
        <f t="shared" si="21"/>
        <v>28800</v>
      </c>
      <c r="E36" s="59">
        <f t="shared" si="21"/>
        <v>61379.179199999991</v>
      </c>
      <c r="F36" s="59">
        <f t="shared" si="21"/>
        <v>13343.394479635203</v>
      </c>
      <c r="G36" s="59">
        <f t="shared" si="21"/>
        <v>13343.394479635203</v>
      </c>
      <c r="H36" s="59">
        <f t="shared" si="21"/>
        <v>14045.577271540549</v>
      </c>
      <c r="I36" s="73">
        <f t="shared" si="21"/>
        <v>280911.54543081101</v>
      </c>
      <c r="J36" s="32"/>
      <c r="K36" s="53">
        <f t="shared" si="3"/>
        <v>0.23000002444435994</v>
      </c>
      <c r="L36" s="53">
        <f t="shared" si="4"/>
        <v>5.0000359999711995E-2</v>
      </c>
      <c r="M36" s="53">
        <f t="shared" si="5"/>
        <v>5.0000359999711995E-2</v>
      </c>
      <c r="N36" s="53">
        <f t="shared" si="6"/>
        <v>4.9999999999999996E-2</v>
      </c>
      <c r="R36" s="35"/>
    </row>
    <row r="37" spans="1:18" ht="12" customHeight="1" thickBot="1" x14ac:dyDescent="0.3">
      <c r="A37" s="32"/>
      <c r="B37" s="33"/>
      <c r="C37" s="34"/>
      <c r="D37" s="32"/>
      <c r="E37" s="32"/>
      <c r="F37" s="32"/>
      <c r="G37" s="32"/>
      <c r="H37" s="32"/>
      <c r="I37" s="33"/>
      <c r="J37" s="32"/>
      <c r="R37" s="35"/>
    </row>
    <row r="38" spans="1:18" ht="32.25" customHeight="1" thickBot="1" x14ac:dyDescent="0.3">
      <c r="A38" s="32"/>
      <c r="B38" s="350" t="s">
        <v>78</v>
      </c>
      <c r="C38" s="350"/>
      <c r="D38" s="350"/>
      <c r="E38" s="350"/>
      <c r="F38" s="350"/>
      <c r="G38" s="350"/>
      <c r="H38" s="350"/>
      <c r="I38" s="350"/>
      <c r="J38" s="32"/>
      <c r="R38" s="35"/>
    </row>
    <row r="39" spans="1:18" ht="18" customHeight="1" x14ac:dyDescent="0.25">
      <c r="A39" s="32"/>
      <c r="B39" s="33"/>
      <c r="C39" s="34"/>
      <c r="D39" s="32"/>
      <c r="E39" s="32"/>
      <c r="F39" s="32"/>
      <c r="G39" s="32"/>
      <c r="H39" s="32"/>
      <c r="I39" s="33"/>
      <c r="J39" s="32"/>
      <c r="R39" s="35"/>
    </row>
    <row r="40" spans="1:18" ht="21.75" customHeight="1" x14ac:dyDescent="0.25">
      <c r="A40" s="32"/>
      <c r="B40" s="385" t="s">
        <v>79</v>
      </c>
      <c r="C40" s="385"/>
      <c r="D40" s="385"/>
      <c r="E40" s="385"/>
      <c r="F40" s="385"/>
      <c r="G40" s="385"/>
      <c r="H40" s="385"/>
      <c r="I40" s="385"/>
      <c r="J40" s="32"/>
      <c r="R40" s="35"/>
    </row>
    <row r="41" spans="1:18" ht="12" customHeight="1" x14ac:dyDescent="0.25">
      <c r="A41" s="32"/>
      <c r="B41" s="33"/>
      <c r="C41" s="34"/>
      <c r="D41" s="32"/>
      <c r="E41" s="32"/>
      <c r="F41" s="32"/>
      <c r="G41" s="32"/>
      <c r="H41" s="32"/>
      <c r="I41" s="33"/>
      <c r="J41" s="32"/>
      <c r="R41" s="35"/>
    </row>
    <row r="42" spans="1:18" ht="18" customHeight="1" x14ac:dyDescent="0.25">
      <c r="A42" s="32"/>
      <c r="B42" s="366" t="s">
        <v>80</v>
      </c>
      <c r="C42" s="366"/>
      <c r="D42" s="366"/>
      <c r="E42" s="366"/>
      <c r="F42" s="366"/>
      <c r="G42" s="366"/>
      <c r="H42" s="366"/>
      <c r="I42" s="366"/>
      <c r="J42" s="32"/>
      <c r="R42" s="35"/>
    </row>
    <row r="43" spans="1:18" ht="18" customHeight="1" x14ac:dyDescent="0.25">
      <c r="A43" s="32"/>
      <c r="B43" s="367" t="s">
        <v>81</v>
      </c>
      <c r="C43" s="367"/>
      <c r="D43" s="367"/>
      <c r="E43" s="367"/>
      <c r="F43" s="74" t="s">
        <v>82</v>
      </c>
      <c r="G43" s="223" t="s">
        <v>58</v>
      </c>
      <c r="H43" s="384" t="s">
        <v>83</v>
      </c>
      <c r="I43" s="384"/>
      <c r="J43" s="32"/>
      <c r="R43" s="35"/>
    </row>
    <row r="44" spans="1:18" ht="18" customHeight="1" x14ac:dyDescent="0.25">
      <c r="A44" s="32"/>
      <c r="B44" s="345" t="s">
        <v>84</v>
      </c>
      <c r="C44" s="345"/>
      <c r="D44" s="345"/>
      <c r="E44" s="345"/>
      <c r="F44" s="75"/>
      <c r="G44" s="76">
        <f>I36</f>
        <v>280911.54543081101</v>
      </c>
      <c r="H44" s="378"/>
      <c r="I44" s="378"/>
      <c r="J44" s="32"/>
      <c r="R44" s="35"/>
    </row>
    <row r="45" spans="1:18" ht="18" customHeight="1" x14ac:dyDescent="0.25">
      <c r="A45" s="32"/>
      <c r="B45" s="344" t="s">
        <v>85</v>
      </c>
      <c r="C45" s="344"/>
      <c r="D45" s="344"/>
      <c r="E45" s="344"/>
      <c r="F45" s="77">
        <f>I11</f>
        <v>0.05</v>
      </c>
      <c r="G45" s="78">
        <f>G44*F45</f>
        <v>14045.577271540551</v>
      </c>
      <c r="H45" s="337" t="s">
        <v>86</v>
      </c>
      <c r="I45" s="337"/>
      <c r="J45" s="32"/>
      <c r="R45" s="35"/>
    </row>
    <row r="46" spans="1:18" ht="18" customHeight="1" x14ac:dyDescent="0.25">
      <c r="A46" s="32"/>
      <c r="B46" s="345" t="s">
        <v>87</v>
      </c>
      <c r="C46" s="345"/>
      <c r="D46" s="345"/>
      <c r="E46" s="345"/>
      <c r="F46" s="79"/>
      <c r="G46" s="80">
        <f>G44-G45</f>
        <v>266865.96815927047</v>
      </c>
      <c r="H46" s="379"/>
      <c r="I46" s="379"/>
      <c r="J46" s="32"/>
      <c r="R46" s="35"/>
    </row>
    <row r="47" spans="1:18" ht="18" customHeight="1" x14ac:dyDescent="0.25">
      <c r="A47" s="32"/>
      <c r="B47" s="344" t="str">
        <f>CONCATENATE("Taxa de Administração - ",I9)</f>
        <v>Taxa de Administração - Coppetec</v>
      </c>
      <c r="C47" s="344"/>
      <c r="D47" s="344"/>
      <c r="E47" s="344"/>
      <c r="F47" s="77">
        <v>0.05</v>
      </c>
      <c r="G47" s="78">
        <f>$G$46*F47</f>
        <v>13343.298407963524</v>
      </c>
      <c r="H47" s="337" t="s">
        <v>88</v>
      </c>
      <c r="I47" s="337"/>
      <c r="J47" s="32"/>
      <c r="K47" s="53">
        <f>G47/G46</f>
        <v>0.05</v>
      </c>
      <c r="R47" s="35"/>
    </row>
    <row r="48" spans="1:18" ht="18" customHeight="1" x14ac:dyDescent="0.25">
      <c r="A48" s="32"/>
      <c r="B48" s="336" t="s">
        <v>212</v>
      </c>
      <c r="C48" s="336"/>
      <c r="D48" s="336"/>
      <c r="E48" s="336"/>
      <c r="F48" s="77">
        <v>0.05</v>
      </c>
      <c r="G48" s="78">
        <f>$G$46*F48</f>
        <v>13343.298407963524</v>
      </c>
      <c r="H48" s="337" t="s">
        <v>88</v>
      </c>
      <c r="I48" s="337"/>
      <c r="J48" s="32"/>
      <c r="K48" s="53">
        <f>G48/G46</f>
        <v>0.05</v>
      </c>
      <c r="R48" s="35"/>
    </row>
    <row r="49" spans="1:18" ht="18" customHeight="1" x14ac:dyDescent="0.25">
      <c r="A49" s="32"/>
      <c r="B49" s="344" t="s">
        <v>222</v>
      </c>
      <c r="C49" s="344"/>
      <c r="D49" s="344"/>
      <c r="E49" s="344"/>
      <c r="F49" s="77">
        <f>(2/3)*I10</f>
        <v>0.15333333333333332</v>
      </c>
      <c r="G49" s="78">
        <f>G46*F49</f>
        <v>40919.448451088138</v>
      </c>
      <c r="H49" s="337" t="s">
        <v>88</v>
      </c>
      <c r="I49" s="337"/>
      <c r="J49" s="32"/>
      <c r="K49" s="53">
        <f>G49/G46</f>
        <v>0.15333333333333332</v>
      </c>
      <c r="R49" s="35"/>
    </row>
    <row r="50" spans="1:18" ht="18" customHeight="1" x14ac:dyDescent="0.25">
      <c r="A50" s="32"/>
      <c r="B50" s="344" t="s">
        <v>223</v>
      </c>
      <c r="C50" s="344"/>
      <c r="D50" s="344"/>
      <c r="E50" s="344"/>
      <c r="F50" s="77">
        <f>(1/3)*I10</f>
        <v>7.6666666666666661E-2</v>
      </c>
      <c r="G50" s="78">
        <f>G46*F50</f>
        <v>20459.724225544069</v>
      </c>
      <c r="H50" s="337" t="s">
        <v>88</v>
      </c>
      <c r="I50" s="337"/>
      <c r="J50" s="32"/>
      <c r="K50" s="53">
        <f>G50/G46</f>
        <v>7.6666666666666661E-2</v>
      </c>
      <c r="R50" s="35"/>
    </row>
    <row r="51" spans="1:18" ht="18" customHeight="1" x14ac:dyDescent="0.25">
      <c r="A51" s="32"/>
      <c r="B51" s="338"/>
      <c r="C51" s="339"/>
      <c r="D51" s="339"/>
      <c r="E51" s="339"/>
      <c r="F51" s="339"/>
      <c r="G51" s="339"/>
      <c r="H51" s="339"/>
      <c r="I51" s="340"/>
      <c r="J51" s="32"/>
      <c r="K51" s="53"/>
      <c r="R51" s="35"/>
    </row>
    <row r="52" spans="1:18" ht="18" customHeight="1" thickBot="1" x14ac:dyDescent="0.3">
      <c r="A52" s="32"/>
      <c r="B52" s="371" t="s">
        <v>198</v>
      </c>
      <c r="C52" s="372"/>
      <c r="D52" s="372"/>
      <c r="E52" s="372"/>
      <c r="F52" s="372"/>
      <c r="G52" s="372"/>
      <c r="H52" s="373"/>
      <c r="I52" s="374"/>
      <c r="J52" s="32"/>
      <c r="K52" s="53"/>
      <c r="R52" s="35"/>
    </row>
    <row r="53" spans="1:18" ht="18" customHeight="1" thickTop="1" thickBot="1" x14ac:dyDescent="0.3">
      <c r="A53" s="32"/>
      <c r="B53" s="272" t="s">
        <v>199</v>
      </c>
      <c r="C53" s="290">
        <f>'ESTIMATIVA DE RECEITA'!E5</f>
        <v>20000</v>
      </c>
      <c r="D53" s="273" t="s">
        <v>200</v>
      </c>
      <c r="E53" s="280">
        <f>G64*(100%+G53)/C53</f>
        <v>17.556971589425689</v>
      </c>
      <c r="F53" s="274" t="s">
        <v>201</v>
      </c>
      <c r="G53" s="289">
        <f>'ESTIMATIVA DE RECEITA'!C21</f>
        <v>0.25</v>
      </c>
      <c r="H53" s="224"/>
      <c r="I53" s="225"/>
      <c r="J53" s="32"/>
      <c r="K53" s="53"/>
      <c r="R53" s="35"/>
    </row>
    <row r="54" spans="1:18" ht="18.75" customHeight="1" thickTop="1" x14ac:dyDescent="0.25">
      <c r="A54" s="32"/>
      <c r="B54" s="347" t="s">
        <v>213</v>
      </c>
      <c r="C54" s="348"/>
      <c r="D54" s="348"/>
      <c r="E54" s="348"/>
      <c r="F54" s="349"/>
      <c r="G54" s="81">
        <f>'CUSTOS DO PROJETO'!I18</f>
        <v>0</v>
      </c>
      <c r="H54" s="368"/>
      <c r="I54" s="368"/>
      <c r="J54" s="32"/>
      <c r="K54" s="82">
        <f>G54/I36</f>
        <v>0</v>
      </c>
      <c r="R54" s="35"/>
    </row>
    <row r="55" spans="1:18" ht="19.5" customHeight="1" x14ac:dyDescent="0.25">
      <c r="A55" s="32"/>
      <c r="B55" s="338" t="s">
        <v>173</v>
      </c>
      <c r="C55" s="339"/>
      <c r="D55" s="339"/>
      <c r="E55" s="339"/>
      <c r="F55" s="339"/>
      <c r="G55" s="83">
        <f>'CUSTOS DO PROJETO'!I17</f>
        <v>0</v>
      </c>
      <c r="H55" s="369"/>
      <c r="I55" s="369"/>
      <c r="J55" s="32"/>
      <c r="R55" s="35"/>
    </row>
    <row r="56" spans="1:18" ht="15" customHeight="1" thickBot="1" x14ac:dyDescent="0.3">
      <c r="A56" s="32"/>
      <c r="B56" s="32"/>
      <c r="C56" s="84"/>
      <c r="D56" s="32"/>
      <c r="E56" s="32"/>
      <c r="F56" s="32"/>
      <c r="G56" s="32"/>
      <c r="H56" s="32"/>
      <c r="I56" s="33"/>
      <c r="J56" s="32"/>
      <c r="R56" s="35"/>
    </row>
    <row r="57" spans="1:18" ht="19.5" customHeight="1" thickBot="1" x14ac:dyDescent="0.3">
      <c r="A57" s="32"/>
      <c r="B57" s="370" t="s">
        <v>89</v>
      </c>
      <c r="C57" s="370"/>
      <c r="D57" s="370"/>
      <c r="E57" s="370"/>
      <c r="F57" s="370"/>
      <c r="G57" s="370"/>
      <c r="H57" s="370"/>
      <c r="I57" s="370"/>
      <c r="J57" s="32"/>
      <c r="R57" s="35"/>
    </row>
    <row r="58" spans="1:18" ht="18" customHeight="1" x14ac:dyDescent="0.25">
      <c r="A58" s="32"/>
      <c r="B58" s="32"/>
      <c r="C58" s="84"/>
      <c r="D58" s="32"/>
      <c r="E58" s="32"/>
      <c r="F58" s="32"/>
      <c r="G58" s="32"/>
      <c r="H58" s="32"/>
      <c r="I58" s="33"/>
      <c r="J58" s="32"/>
      <c r="R58" s="35"/>
    </row>
    <row r="59" spans="1:18" ht="18" customHeight="1" thickBot="1" x14ac:dyDescent="0.3">
      <c r="A59" s="32"/>
      <c r="B59" s="366" t="s">
        <v>90</v>
      </c>
      <c r="C59" s="366"/>
      <c r="D59" s="366"/>
      <c r="E59" s="366"/>
      <c r="F59" s="366"/>
      <c r="G59" s="366"/>
      <c r="H59" s="32"/>
      <c r="I59" s="284" t="str">
        <f>I5</f>
        <v>Versâo: 09Jun21</v>
      </c>
      <c r="R59" s="35"/>
    </row>
    <row r="60" spans="1:18" ht="18" customHeight="1" x14ac:dyDescent="0.25">
      <c r="A60" s="32"/>
      <c r="B60" s="367" t="s">
        <v>81</v>
      </c>
      <c r="C60" s="367"/>
      <c r="D60" s="367"/>
      <c r="E60" s="367"/>
      <c r="F60" s="74" t="s">
        <v>82</v>
      </c>
      <c r="G60" s="223" t="s">
        <v>58</v>
      </c>
      <c r="H60" s="32"/>
      <c r="I60" s="276"/>
      <c r="J60" s="32"/>
      <c r="R60" s="35"/>
    </row>
    <row r="61" spans="1:18" ht="18" customHeight="1" x14ac:dyDescent="0.25">
      <c r="A61" s="32"/>
      <c r="B61" s="344" t="s">
        <v>91</v>
      </c>
      <c r="C61" s="344"/>
      <c r="D61" s="344"/>
      <c r="E61" s="344"/>
      <c r="F61" s="6">
        <f>G61/I36</f>
        <v>1</v>
      </c>
      <c r="G61" s="85">
        <f>I23</f>
        <v>280911.54543081101</v>
      </c>
      <c r="H61" s="32"/>
      <c r="I61" s="277"/>
      <c r="J61" s="32"/>
      <c r="R61" s="35"/>
    </row>
    <row r="62" spans="1:18" ht="18" customHeight="1" x14ac:dyDescent="0.25">
      <c r="A62" s="32"/>
      <c r="B62" s="344" t="s">
        <v>92</v>
      </c>
      <c r="C62" s="344"/>
      <c r="D62" s="344"/>
      <c r="E62" s="344"/>
      <c r="F62" s="6">
        <f>G62/I36</f>
        <v>0</v>
      </c>
      <c r="G62" s="85">
        <f>I29</f>
        <v>0</v>
      </c>
      <c r="H62" s="32"/>
      <c r="I62" s="278" t="s">
        <v>93</v>
      </c>
      <c r="J62" s="32"/>
      <c r="R62" s="35"/>
    </row>
    <row r="63" spans="1:18" ht="18" customHeight="1" x14ac:dyDescent="0.25">
      <c r="A63" s="32"/>
      <c r="B63" s="344" t="s">
        <v>94</v>
      </c>
      <c r="C63" s="344"/>
      <c r="D63" s="344"/>
      <c r="E63" s="344"/>
      <c r="F63" s="6">
        <f>G63/I36</f>
        <v>0</v>
      </c>
      <c r="G63" s="85">
        <f>I35</f>
        <v>0</v>
      </c>
      <c r="H63" s="32"/>
      <c r="I63" s="278" t="s">
        <v>126</v>
      </c>
      <c r="J63" s="32"/>
      <c r="R63" s="35"/>
    </row>
    <row r="64" spans="1:18" ht="18" customHeight="1" thickBot="1" x14ac:dyDescent="0.3">
      <c r="A64" s="32"/>
      <c r="B64" s="345" t="s">
        <v>84</v>
      </c>
      <c r="C64" s="345"/>
      <c r="D64" s="345"/>
      <c r="E64" s="345"/>
      <c r="F64" s="79">
        <f>SUM(F61:F63)</f>
        <v>1</v>
      </c>
      <c r="G64" s="86">
        <f>SUM(G61:G63)</f>
        <v>280911.54543081101</v>
      </c>
      <c r="H64" s="32"/>
      <c r="I64" s="279" t="s">
        <v>95</v>
      </c>
      <c r="J64" s="32"/>
      <c r="R64" s="35"/>
    </row>
    <row r="65" spans="1:18" x14ac:dyDescent="0.25">
      <c r="A65" s="32"/>
      <c r="B65" s="33"/>
      <c r="C65" s="34"/>
      <c r="D65" s="32"/>
      <c r="E65" s="32"/>
      <c r="F65" s="32"/>
      <c r="G65" s="32"/>
      <c r="H65" s="32"/>
      <c r="I65" s="33"/>
      <c r="J65" s="32"/>
      <c r="R65" s="35"/>
    </row>
    <row r="66" spans="1:18" ht="18" customHeight="1" x14ac:dyDescent="0.25">
      <c r="A66" s="32"/>
      <c r="B66" s="33" t="s">
        <v>107</v>
      </c>
      <c r="C66" s="87"/>
      <c r="D66" s="34"/>
      <c r="E66" s="88"/>
      <c r="F66" s="88" t="s">
        <v>108</v>
      </c>
      <c r="G66" s="88"/>
      <c r="H66" s="88"/>
      <c r="I66" s="88"/>
      <c r="J66" s="32"/>
      <c r="R66" s="35"/>
    </row>
    <row r="67" spans="1:18" ht="15.75" customHeight="1" thickBot="1" x14ac:dyDescent="0.3">
      <c r="A67" s="32"/>
      <c r="B67" s="89" t="s">
        <v>175</v>
      </c>
      <c r="C67" s="84"/>
      <c r="D67" s="34"/>
      <c r="E67" s="346"/>
      <c r="F67" s="346"/>
      <c r="G67" s="346"/>
      <c r="H67" s="346"/>
      <c r="I67" s="346"/>
      <c r="J67" s="32"/>
      <c r="R67" s="35"/>
    </row>
    <row r="68" spans="1:18" ht="21" customHeight="1" thickTop="1" thickBot="1" x14ac:dyDescent="0.3">
      <c r="A68" s="32"/>
      <c r="B68" s="324" t="s">
        <v>219</v>
      </c>
      <c r="C68" s="325"/>
      <c r="D68" s="326"/>
      <c r="E68" s="90"/>
      <c r="F68" s="91"/>
      <c r="G68" s="92"/>
      <c r="H68" s="92"/>
      <c r="I68" s="93"/>
      <c r="J68" s="32"/>
      <c r="R68" s="35"/>
    </row>
    <row r="69" spans="1:18" ht="16.5" thickTop="1" thickBot="1" x14ac:dyDescent="0.3">
      <c r="A69" s="32"/>
      <c r="B69" s="33"/>
      <c r="C69" s="34"/>
      <c r="D69" s="32"/>
      <c r="E69" s="90"/>
      <c r="F69" s="341"/>
      <c r="G69" s="342"/>
      <c r="H69" s="342"/>
      <c r="I69" s="343"/>
      <c r="J69" s="32"/>
      <c r="R69" s="35"/>
    </row>
    <row r="70" spans="1:18" ht="15.75" thickTop="1" x14ac:dyDescent="0.25">
      <c r="A70" s="32"/>
      <c r="B70" s="327"/>
      <c r="C70" s="328"/>
      <c r="D70" s="329"/>
      <c r="E70" s="90"/>
      <c r="F70" s="341"/>
      <c r="G70" s="342"/>
      <c r="H70" s="342"/>
      <c r="I70" s="343"/>
      <c r="J70" s="32"/>
      <c r="R70" s="35"/>
    </row>
    <row r="71" spans="1:18" x14ac:dyDescent="0.25">
      <c r="A71" s="32"/>
      <c r="B71" s="330" t="s">
        <v>109</v>
      </c>
      <c r="C71" s="331"/>
      <c r="D71" s="332"/>
      <c r="E71" s="222"/>
      <c r="F71" s="321" t="s">
        <v>177</v>
      </c>
      <c r="G71" s="322"/>
      <c r="H71" s="322"/>
      <c r="I71" s="323"/>
      <c r="J71" s="32"/>
      <c r="R71" s="35"/>
    </row>
    <row r="72" spans="1:18" x14ac:dyDescent="0.25">
      <c r="A72" s="32"/>
      <c r="B72" s="330"/>
      <c r="C72" s="331"/>
      <c r="D72" s="332"/>
      <c r="E72" s="222"/>
      <c r="F72" s="321" t="s">
        <v>110</v>
      </c>
      <c r="G72" s="322"/>
      <c r="H72" s="322"/>
      <c r="I72" s="323"/>
      <c r="J72" s="32"/>
      <c r="R72" s="35"/>
    </row>
    <row r="73" spans="1:18" ht="16.5" customHeight="1" thickBot="1" x14ac:dyDescent="0.3">
      <c r="A73" s="32"/>
      <c r="B73" s="333" t="s">
        <v>111</v>
      </c>
      <c r="C73" s="334"/>
      <c r="D73" s="335"/>
      <c r="E73" s="222"/>
      <c r="F73" s="318" t="s">
        <v>176</v>
      </c>
      <c r="G73" s="319"/>
      <c r="H73" s="319"/>
      <c r="I73" s="320"/>
      <c r="J73" s="32"/>
      <c r="R73" s="35"/>
    </row>
    <row r="74" spans="1:18" ht="15.75" thickTop="1" x14ac:dyDescent="0.25">
      <c r="A74" s="32"/>
      <c r="B74" s="33"/>
      <c r="C74" s="34"/>
      <c r="D74" s="32"/>
      <c r="E74" s="32"/>
      <c r="F74" s="32"/>
      <c r="G74" s="32"/>
      <c r="H74" s="32"/>
      <c r="I74" s="33"/>
      <c r="J74" s="32"/>
      <c r="R74" s="35"/>
    </row>
    <row r="75" spans="1:18" x14ac:dyDescent="0.25">
      <c r="R75" s="35"/>
    </row>
    <row r="76" spans="1:18" x14ac:dyDescent="0.25">
      <c r="R76" s="35"/>
    </row>
    <row r="77" spans="1:18" x14ac:dyDescent="0.25">
      <c r="R77" s="35"/>
    </row>
  </sheetData>
  <sheetProtection password="C7D1" sheet="1" objects="1" scenarios="1"/>
  <mergeCells count="49">
    <mergeCell ref="H47:I47"/>
    <mergeCell ref="F6:I6"/>
    <mergeCell ref="B44:E44"/>
    <mergeCell ref="H44:I44"/>
    <mergeCell ref="B45:E45"/>
    <mergeCell ref="H45:I45"/>
    <mergeCell ref="B46:E46"/>
    <mergeCell ref="H46:I46"/>
    <mergeCell ref="F7:H7"/>
    <mergeCell ref="F8:H8"/>
    <mergeCell ref="B10:D10"/>
    <mergeCell ref="B43:E43"/>
    <mergeCell ref="H43:I43"/>
    <mergeCell ref="B12:I12"/>
    <mergeCell ref="B40:I40"/>
    <mergeCell ref="B42:I42"/>
    <mergeCell ref="B38:I38"/>
    <mergeCell ref="B6:D7"/>
    <mergeCell ref="B2:I4"/>
    <mergeCell ref="B62:E62"/>
    <mergeCell ref="B59:G59"/>
    <mergeCell ref="B60:E60"/>
    <mergeCell ref="B61:E61"/>
    <mergeCell ref="H54:I54"/>
    <mergeCell ref="H55:I55"/>
    <mergeCell ref="B57:I57"/>
    <mergeCell ref="B49:E49"/>
    <mergeCell ref="H49:I49"/>
    <mergeCell ref="B50:E50"/>
    <mergeCell ref="H50:I50"/>
    <mergeCell ref="B47:E47"/>
    <mergeCell ref="B52:I52"/>
    <mergeCell ref="B48:E48"/>
    <mergeCell ref="H48:I48"/>
    <mergeCell ref="B51:I51"/>
    <mergeCell ref="F70:I70"/>
    <mergeCell ref="F69:I69"/>
    <mergeCell ref="B63:E63"/>
    <mergeCell ref="B64:E64"/>
    <mergeCell ref="E67:I67"/>
    <mergeCell ref="B55:F55"/>
    <mergeCell ref="B54:F54"/>
    <mergeCell ref="F73:I73"/>
    <mergeCell ref="F72:I72"/>
    <mergeCell ref="B68:D68"/>
    <mergeCell ref="B70:D70"/>
    <mergeCell ref="B71:D72"/>
    <mergeCell ref="B73:D73"/>
    <mergeCell ref="F71:I71"/>
  </mergeCells>
  <pageMargins left="0.70866141732283472" right="0.70866141732283472" top="0.39370078740157483" bottom="0.35433070866141736" header="0.31496062992125984" footer="0.31496062992125984"/>
  <pageSetup paperSize="9" scale="63" orientation="portrait" r:id="rId1"/>
  <headerFooter>
    <oddHeader>&amp;L&amp;D      &amp;T</oddHeader>
    <oddFooter>&amp;L&amp;D      &amp;T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Fatores!$B$10:$B$11</xm:f>
          </x14:formula1>
          <xm:sqref>I9</xm:sqref>
        </x14:dataValidation>
        <x14:dataValidation type="list" allowBlank="1" showInputMessage="1" showErrorMessage="1">
          <x14:formula1>
            <xm:f>Fatores!$D$2:$D$5</xm:f>
          </x14:formula1>
          <xm:sqref>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K360"/>
  <sheetViews>
    <sheetView zoomScaleNormal="100" workbookViewId="0">
      <pane ySplit="1" topLeftCell="A53" activePane="bottomLeft" state="frozen"/>
      <selection pane="bottomLeft" activeCell="F58" sqref="F58"/>
    </sheetView>
  </sheetViews>
  <sheetFormatPr defaultColWidth="8.85546875" defaultRowHeight="12.75" x14ac:dyDescent="0.2"/>
  <cols>
    <col min="1" max="1" width="30" style="7" customWidth="1"/>
    <col min="2" max="2" width="13.42578125" style="3" customWidth="1"/>
    <col min="3" max="3" width="8.28515625" style="4" customWidth="1"/>
    <col min="4" max="4" width="7.42578125" style="4" customWidth="1"/>
    <col min="5" max="5" width="11.5703125" style="4" customWidth="1"/>
    <col min="6" max="6" width="14.7109375" style="8" customWidth="1"/>
    <col min="7" max="7" width="7.140625" style="1" customWidth="1"/>
    <col min="8" max="8" width="26.5703125" style="1" customWidth="1"/>
    <col min="9" max="9" width="17.140625" style="1" customWidth="1"/>
    <col min="10" max="10" width="12.5703125" style="1" customWidth="1"/>
    <col min="11" max="11" width="22.5703125" style="1" customWidth="1"/>
    <col min="12" max="12" width="18" style="1" customWidth="1"/>
    <col min="13" max="13" width="17.85546875" style="1" customWidth="1"/>
    <col min="14" max="14" width="17.5703125" style="1" customWidth="1"/>
    <col min="15" max="15" width="8.85546875" style="1"/>
    <col min="16" max="16" width="9.5703125" style="1" bestFit="1" customWidth="1"/>
    <col min="17" max="17" width="8.85546875" style="1"/>
    <col min="18" max="18" width="9.42578125" style="1" customWidth="1"/>
    <col min="19" max="16384" width="8.85546875" style="1"/>
  </cols>
  <sheetData>
    <row r="1" spans="1:15" ht="26.25" customHeight="1" x14ac:dyDescent="0.2">
      <c r="A1" s="95" t="s">
        <v>26</v>
      </c>
      <c r="B1" s="96"/>
      <c r="C1" s="96" t="s">
        <v>27</v>
      </c>
      <c r="D1" s="96" t="s">
        <v>28</v>
      </c>
      <c r="E1" s="97" t="s">
        <v>58</v>
      </c>
      <c r="F1" s="98" t="s">
        <v>96</v>
      </c>
      <c r="G1" s="99"/>
      <c r="H1" s="99"/>
      <c r="I1" s="99"/>
      <c r="J1" s="99"/>
      <c r="K1" s="99"/>
      <c r="L1" s="99"/>
      <c r="M1" s="99"/>
      <c r="N1" s="99"/>
    </row>
    <row r="2" spans="1:15" ht="9.75" customHeight="1" thickBot="1" x14ac:dyDescent="0.25">
      <c r="A2" s="100"/>
      <c r="B2" s="101"/>
      <c r="C2" s="102"/>
      <c r="D2" s="103"/>
      <c r="E2" s="104"/>
      <c r="F2" s="105"/>
      <c r="G2" s="99"/>
      <c r="H2" s="99"/>
      <c r="I2" s="99"/>
      <c r="J2" s="99"/>
      <c r="K2" s="99"/>
      <c r="L2" s="99"/>
      <c r="M2" s="99"/>
      <c r="N2" s="99"/>
    </row>
    <row r="3" spans="1:15" s="15" customFormat="1" ht="28.5" customHeight="1" x14ac:dyDescent="0.25">
      <c r="A3" s="106"/>
      <c r="B3" s="107"/>
      <c r="C3" s="108"/>
      <c r="D3" s="108"/>
      <c r="E3" s="109" t="s">
        <v>99</v>
      </c>
      <c r="F3" s="110">
        <f>$M$25</f>
        <v>0</v>
      </c>
      <c r="G3" s="111"/>
      <c r="H3" s="386" t="s">
        <v>116</v>
      </c>
      <c r="I3" s="387"/>
      <c r="J3" s="111"/>
      <c r="K3" s="112" t="s">
        <v>119</v>
      </c>
      <c r="L3" s="113"/>
      <c r="M3" s="112"/>
      <c r="N3" s="112"/>
      <c r="O3" s="16"/>
    </row>
    <row r="4" spans="1:15" s="15" customFormat="1" ht="27" customHeight="1" x14ac:dyDescent="0.25">
      <c r="A4" s="114" t="s">
        <v>159</v>
      </c>
      <c r="B4" s="115"/>
      <c r="C4" s="116" t="s">
        <v>147</v>
      </c>
      <c r="D4" s="117"/>
      <c r="E4" s="116" t="s">
        <v>148</v>
      </c>
      <c r="F4" s="118"/>
      <c r="G4" s="111"/>
      <c r="H4" s="119" t="s">
        <v>167</v>
      </c>
      <c r="I4" s="120">
        <f>$F$37</f>
        <v>0</v>
      </c>
      <c r="J4" s="111"/>
      <c r="K4" s="121" t="s">
        <v>120</v>
      </c>
      <c r="L4" s="122"/>
      <c r="M4" s="123"/>
      <c r="N4" s="121"/>
      <c r="O4" s="17"/>
    </row>
    <row r="5" spans="1:15" s="15" customFormat="1" ht="23.25" customHeight="1" x14ac:dyDescent="0.25">
      <c r="A5" s="124" t="s">
        <v>162</v>
      </c>
      <c r="B5" s="125" t="s">
        <v>29</v>
      </c>
      <c r="C5" s="21">
        <v>300</v>
      </c>
      <c r="D5" s="126">
        <v>1</v>
      </c>
      <c r="E5" s="210">
        <v>150</v>
      </c>
      <c r="F5" s="127">
        <f>C5*D5*E5</f>
        <v>45000</v>
      </c>
      <c r="G5" s="111"/>
      <c r="H5" s="119" t="s">
        <v>150</v>
      </c>
      <c r="I5" s="120">
        <f>$F$13+$F$120</f>
        <v>99000</v>
      </c>
      <c r="J5" s="111"/>
      <c r="K5" s="128"/>
      <c r="L5" s="129"/>
      <c r="M5" s="111"/>
      <c r="N5" s="111"/>
    </row>
    <row r="6" spans="1:15" s="15" customFormat="1" ht="23.25" customHeight="1" x14ac:dyDescent="0.25">
      <c r="A6" s="124"/>
      <c r="B6" s="125"/>
      <c r="C6" s="126"/>
      <c r="D6" s="126"/>
      <c r="E6" s="130"/>
      <c r="F6" s="131"/>
      <c r="G6" s="111"/>
      <c r="H6" s="119" t="s">
        <v>143</v>
      </c>
      <c r="I6" s="120">
        <f>$F$29</f>
        <v>36000</v>
      </c>
      <c r="J6" s="111"/>
      <c r="K6" s="128"/>
      <c r="L6" s="129"/>
      <c r="M6" s="111"/>
      <c r="N6" s="111"/>
    </row>
    <row r="7" spans="1:15" s="15" customFormat="1" ht="23.25" customHeight="1" x14ac:dyDescent="0.25">
      <c r="A7" s="132" t="s">
        <v>160</v>
      </c>
      <c r="B7" s="125"/>
      <c r="C7" s="116" t="s">
        <v>156</v>
      </c>
      <c r="D7" s="117"/>
      <c r="E7" s="116" t="s">
        <v>155</v>
      </c>
      <c r="F7" s="131"/>
      <c r="G7" s="111"/>
      <c r="H7" s="119" t="s">
        <v>152</v>
      </c>
      <c r="I7" s="120">
        <f>$F$16</f>
        <v>9000</v>
      </c>
      <c r="J7" s="111"/>
      <c r="K7" s="128"/>
      <c r="L7" s="129"/>
      <c r="M7" s="111"/>
      <c r="N7" s="111"/>
    </row>
    <row r="8" spans="1:15" s="15" customFormat="1" ht="23.25" customHeight="1" x14ac:dyDescent="0.25">
      <c r="A8" s="124" t="s">
        <v>36</v>
      </c>
      <c r="B8" s="125" t="s">
        <v>154</v>
      </c>
      <c r="C8" s="21">
        <v>18</v>
      </c>
      <c r="D8" s="126">
        <v>1</v>
      </c>
      <c r="E8" s="210">
        <v>3000</v>
      </c>
      <c r="F8" s="127">
        <f t="shared" ref="F8:F9" si="0">C8*D8*E8</f>
        <v>54000</v>
      </c>
      <c r="G8" s="111"/>
      <c r="H8" s="133" t="s">
        <v>69</v>
      </c>
      <c r="I8" s="120">
        <f>$F$19</f>
        <v>6000</v>
      </c>
      <c r="J8" s="111"/>
      <c r="K8" s="128"/>
      <c r="L8" s="129"/>
      <c r="M8" s="111"/>
      <c r="N8" s="111"/>
    </row>
    <row r="9" spans="1:15" s="15" customFormat="1" ht="23.25" customHeight="1" x14ac:dyDescent="0.25">
      <c r="A9" s="221" t="s">
        <v>139</v>
      </c>
      <c r="B9" s="125" t="s">
        <v>154</v>
      </c>
      <c r="C9" s="21">
        <v>0</v>
      </c>
      <c r="D9" s="126">
        <v>1</v>
      </c>
      <c r="E9" s="210">
        <v>0</v>
      </c>
      <c r="F9" s="127">
        <f t="shared" si="0"/>
        <v>0</v>
      </c>
      <c r="G9" s="111"/>
      <c r="H9" s="119" t="s">
        <v>169</v>
      </c>
      <c r="I9" s="120">
        <f>$F$71</f>
        <v>0</v>
      </c>
      <c r="J9" s="111"/>
      <c r="K9" s="128"/>
      <c r="L9" s="129"/>
      <c r="M9" s="111"/>
      <c r="N9" s="111"/>
    </row>
    <row r="10" spans="1:15" s="15" customFormat="1" ht="23.25" customHeight="1" x14ac:dyDescent="0.25">
      <c r="A10" s="221"/>
      <c r="B10" s="125" t="s">
        <v>154</v>
      </c>
      <c r="C10" s="21">
        <v>0</v>
      </c>
      <c r="D10" s="126">
        <v>1</v>
      </c>
      <c r="E10" s="210">
        <v>0</v>
      </c>
      <c r="F10" s="127">
        <f t="shared" ref="F10" si="1">C10*D10*E10</f>
        <v>0</v>
      </c>
      <c r="G10" s="111"/>
      <c r="H10" s="119" t="s">
        <v>57</v>
      </c>
      <c r="I10" s="120">
        <f>$F$74</f>
        <v>0</v>
      </c>
      <c r="J10" s="111"/>
      <c r="K10" s="128"/>
      <c r="L10" s="129"/>
      <c r="M10" s="111"/>
      <c r="N10" s="111"/>
    </row>
    <row r="11" spans="1:15" s="15" customFormat="1" ht="27" customHeight="1" x14ac:dyDescent="0.25">
      <c r="A11" s="418" t="s">
        <v>161</v>
      </c>
      <c r="B11" s="419"/>
      <c r="C11" s="419"/>
      <c r="D11" s="419"/>
      <c r="E11" s="419"/>
      <c r="F11" s="135">
        <f>SUM(F8:F10)</f>
        <v>54000</v>
      </c>
      <c r="G11" s="111"/>
      <c r="H11" s="119" t="s">
        <v>73</v>
      </c>
      <c r="I11" s="120">
        <f>$F$75</f>
        <v>0</v>
      </c>
      <c r="J11" s="111"/>
      <c r="K11" s="128"/>
      <c r="L11" s="129"/>
      <c r="M11" s="111"/>
      <c r="N11" s="111"/>
    </row>
    <row r="12" spans="1:15" s="15" customFormat="1" ht="23.25" customHeight="1" x14ac:dyDescent="0.25">
      <c r="A12" s="218"/>
      <c r="B12" s="218"/>
      <c r="C12" s="218"/>
      <c r="D12" s="218"/>
      <c r="E12" s="218"/>
      <c r="F12" s="218"/>
      <c r="G12" s="111"/>
      <c r="H12" s="132" t="s">
        <v>170</v>
      </c>
      <c r="I12" s="120">
        <f>$F$113</f>
        <v>0</v>
      </c>
      <c r="J12" s="111"/>
      <c r="K12" s="128"/>
      <c r="L12" s="129"/>
      <c r="M12" s="111"/>
      <c r="N12" s="111"/>
    </row>
    <row r="13" spans="1:15" s="15" customFormat="1" ht="23.25" customHeight="1" thickBot="1" x14ac:dyDescent="0.3">
      <c r="A13" s="416" t="s">
        <v>163</v>
      </c>
      <c r="B13" s="417"/>
      <c r="C13" s="417"/>
      <c r="D13" s="417"/>
      <c r="E13" s="417"/>
      <c r="F13" s="136">
        <f>F5+F11</f>
        <v>99000</v>
      </c>
      <c r="G13" s="111"/>
      <c r="H13" s="119" t="s">
        <v>127</v>
      </c>
      <c r="I13" s="120">
        <f>$F$43</f>
        <v>0</v>
      </c>
      <c r="J13" s="111"/>
      <c r="K13" s="128"/>
      <c r="L13" s="129"/>
      <c r="M13" s="111"/>
      <c r="N13" s="111"/>
    </row>
    <row r="14" spans="1:15" s="15" customFormat="1" ht="23.25" customHeight="1" thickBot="1" x14ac:dyDescent="0.3">
      <c r="A14" s="137"/>
      <c r="B14" s="138"/>
      <c r="C14" s="139"/>
      <c r="D14" s="139"/>
      <c r="E14" s="139"/>
      <c r="F14" s="219"/>
      <c r="G14" s="111"/>
      <c r="H14" s="119" t="s">
        <v>144</v>
      </c>
      <c r="I14" s="120">
        <f>$F$61</f>
        <v>0</v>
      </c>
      <c r="J14" s="111"/>
      <c r="K14" s="141"/>
      <c r="L14" s="141"/>
      <c r="M14" s="111"/>
      <c r="N14" s="111"/>
    </row>
    <row r="15" spans="1:15" s="15" customFormat="1" ht="23.25" customHeight="1" x14ac:dyDescent="0.25">
      <c r="A15" s="142" t="s">
        <v>151</v>
      </c>
      <c r="B15" s="143"/>
      <c r="C15" s="144" t="s">
        <v>147</v>
      </c>
      <c r="D15" s="145"/>
      <c r="E15" s="144" t="s">
        <v>148</v>
      </c>
      <c r="F15" s="146">
        <f>SUM(F5:F8)</f>
        <v>99000</v>
      </c>
      <c r="G15" s="111"/>
      <c r="H15" s="119" t="s">
        <v>145</v>
      </c>
      <c r="I15" s="120">
        <f>$F$49</f>
        <v>0</v>
      </c>
      <c r="J15" s="111"/>
      <c r="K15" s="111"/>
      <c r="L15" s="111"/>
      <c r="M15" s="111"/>
      <c r="N15" s="111"/>
    </row>
    <row r="16" spans="1:15" s="15" customFormat="1" ht="23.25" customHeight="1" thickBot="1" x14ac:dyDescent="0.3">
      <c r="A16" s="147" t="s">
        <v>30</v>
      </c>
      <c r="B16" s="148" t="s">
        <v>29</v>
      </c>
      <c r="C16" s="22">
        <v>60</v>
      </c>
      <c r="D16" s="149">
        <v>1</v>
      </c>
      <c r="E16" s="214">
        <v>150</v>
      </c>
      <c r="F16" s="150">
        <f t="shared" ref="F16" si="2">C16*D16*E16</f>
        <v>9000</v>
      </c>
      <c r="G16" s="111"/>
      <c r="H16" s="151" t="s">
        <v>146</v>
      </c>
      <c r="I16" s="152">
        <f>$F$55</f>
        <v>0</v>
      </c>
      <c r="J16" s="111"/>
      <c r="K16" s="111"/>
      <c r="L16" s="111"/>
      <c r="M16" s="111"/>
      <c r="N16" s="111"/>
    </row>
    <row r="17" spans="1:15" s="15" customFormat="1" ht="23.25" customHeight="1" thickBot="1" x14ac:dyDescent="0.3">
      <c r="A17" s="137"/>
      <c r="B17" s="138"/>
      <c r="C17" s="139"/>
      <c r="D17" s="139"/>
      <c r="E17" s="139"/>
      <c r="F17" s="219"/>
      <c r="G17" s="111"/>
      <c r="H17" s="154" t="s">
        <v>203</v>
      </c>
      <c r="I17" s="155">
        <f>F78</f>
        <v>0</v>
      </c>
      <c r="J17" s="111"/>
      <c r="K17" s="111"/>
      <c r="L17" s="111"/>
      <c r="M17" s="111"/>
      <c r="N17" s="111"/>
    </row>
    <row r="18" spans="1:15" s="15" customFormat="1" ht="23.25" customHeight="1" x14ac:dyDescent="0.25">
      <c r="A18" s="142" t="s">
        <v>153</v>
      </c>
      <c r="B18" s="143"/>
      <c r="C18" s="144" t="s">
        <v>147</v>
      </c>
      <c r="D18" s="145"/>
      <c r="E18" s="144" t="s">
        <v>148</v>
      </c>
      <c r="F18" s="146">
        <f ca="1">SUM(F16:F20)</f>
        <v>0</v>
      </c>
      <c r="G18" s="111"/>
      <c r="H18" s="154" t="s">
        <v>204</v>
      </c>
      <c r="I18" s="155">
        <f>F79</f>
        <v>0</v>
      </c>
      <c r="J18" s="111"/>
      <c r="K18" s="111"/>
      <c r="L18" s="111"/>
      <c r="M18" s="111"/>
      <c r="N18" s="111"/>
    </row>
    <row r="19" spans="1:15" s="15" customFormat="1" ht="23.25" customHeight="1" thickBot="1" x14ac:dyDescent="0.3">
      <c r="A19" s="147" t="s">
        <v>37</v>
      </c>
      <c r="B19" s="148" t="s">
        <v>29</v>
      </c>
      <c r="C19" s="22">
        <v>40</v>
      </c>
      <c r="D19" s="149">
        <v>1</v>
      </c>
      <c r="E19" s="214">
        <v>150</v>
      </c>
      <c r="F19" s="150">
        <f>C19*D19*E19</f>
        <v>6000</v>
      </c>
      <c r="G19" s="111"/>
      <c r="J19" s="111"/>
      <c r="K19" s="111"/>
      <c r="L19" s="111"/>
      <c r="M19" s="111"/>
      <c r="N19" s="111"/>
    </row>
    <row r="20" spans="1:15" s="15" customFormat="1" ht="23.25" customHeight="1" thickBot="1" x14ac:dyDescent="0.3">
      <c r="A20" s="137"/>
      <c r="B20" s="138"/>
      <c r="C20" s="139"/>
      <c r="D20" s="139"/>
      <c r="E20" s="139"/>
      <c r="F20" s="153"/>
      <c r="G20" s="111"/>
      <c r="J20" s="111"/>
      <c r="K20" s="111"/>
      <c r="L20" s="111"/>
      <c r="M20" s="111"/>
      <c r="N20" s="111"/>
    </row>
    <row r="21" spans="1:15" s="15" customFormat="1" ht="23.25" customHeight="1" x14ac:dyDescent="0.25">
      <c r="A21" s="106" t="s">
        <v>142</v>
      </c>
      <c r="B21" s="156"/>
      <c r="C21" s="144" t="s">
        <v>156</v>
      </c>
      <c r="D21" s="108"/>
      <c r="E21" s="157" t="s">
        <v>164</v>
      </c>
      <c r="F21" s="158"/>
      <c r="G21" s="111"/>
      <c r="H21" s="111"/>
      <c r="I21" s="111"/>
      <c r="J21" s="111"/>
      <c r="K21" s="111"/>
      <c r="L21" s="111"/>
      <c r="M21" s="111"/>
      <c r="N21" s="111"/>
    </row>
    <row r="22" spans="1:15" s="15" customFormat="1" ht="23.25" customHeight="1" x14ac:dyDescent="0.25">
      <c r="A22" s="159" t="s">
        <v>38</v>
      </c>
      <c r="B22" s="125"/>
      <c r="C22" s="21">
        <v>18</v>
      </c>
      <c r="D22" s="160">
        <v>1</v>
      </c>
      <c r="E22" s="19">
        <v>2000</v>
      </c>
      <c r="F22" s="131">
        <f t="shared" ref="F22:F28" si="3">C22*D22*E22</f>
        <v>36000</v>
      </c>
      <c r="G22" s="111"/>
      <c r="H22" s="111"/>
      <c r="I22" s="111"/>
      <c r="J22" s="111"/>
      <c r="K22" s="111"/>
      <c r="L22" s="111"/>
      <c r="M22" s="111"/>
      <c r="N22" s="111"/>
    </row>
    <row r="23" spans="1:15" s="15" customFormat="1" ht="23.25" customHeight="1" x14ac:dyDescent="0.25">
      <c r="A23" s="159" t="s">
        <v>38</v>
      </c>
      <c r="B23" s="161"/>
      <c r="C23" s="21">
        <v>0</v>
      </c>
      <c r="D23" s="160">
        <v>1</v>
      </c>
      <c r="E23" s="19">
        <v>0</v>
      </c>
      <c r="F23" s="131">
        <f t="shared" si="3"/>
        <v>0</v>
      </c>
      <c r="G23" s="111"/>
      <c r="H23" s="420"/>
      <c r="I23" s="420"/>
      <c r="J23" s="420"/>
      <c r="K23" s="420"/>
      <c r="L23" s="420"/>
      <c r="M23" s="420"/>
      <c r="N23" s="226"/>
      <c r="O23" s="227"/>
    </row>
    <row r="24" spans="1:15" s="15" customFormat="1" ht="23.25" customHeight="1" x14ac:dyDescent="0.25">
      <c r="A24" s="124" t="s">
        <v>39</v>
      </c>
      <c r="B24" s="161"/>
      <c r="C24" s="21">
        <v>0</v>
      </c>
      <c r="D24" s="160">
        <v>1</v>
      </c>
      <c r="E24" s="19">
        <v>0</v>
      </c>
      <c r="F24" s="131">
        <f t="shared" si="3"/>
        <v>0</v>
      </c>
      <c r="G24" s="111"/>
      <c r="H24" s="388"/>
      <c r="I24" s="389"/>
      <c r="J24" s="389"/>
      <c r="K24" s="389"/>
      <c r="L24" s="172"/>
      <c r="M24" s="228"/>
      <c r="N24" s="226"/>
      <c r="O24" s="227"/>
    </row>
    <row r="25" spans="1:15" s="15" customFormat="1" ht="23.25" customHeight="1" x14ac:dyDescent="0.25">
      <c r="A25" s="124" t="s">
        <v>40</v>
      </c>
      <c r="B25" s="161"/>
      <c r="C25" s="21">
        <v>0</v>
      </c>
      <c r="D25" s="160">
        <v>1</v>
      </c>
      <c r="E25" s="19">
        <v>0</v>
      </c>
      <c r="F25" s="131">
        <f t="shared" si="3"/>
        <v>0</v>
      </c>
      <c r="G25" s="111"/>
      <c r="H25" s="166"/>
      <c r="I25" s="229"/>
      <c r="J25" s="230"/>
      <c r="K25" s="230"/>
      <c r="L25" s="230"/>
      <c r="M25" s="231"/>
      <c r="N25" s="226"/>
      <c r="O25" s="227"/>
    </row>
    <row r="26" spans="1:15" s="15" customFormat="1" ht="23.25" customHeight="1" x14ac:dyDescent="0.25">
      <c r="A26" s="221" t="s">
        <v>139</v>
      </c>
      <c r="B26" s="161"/>
      <c r="C26" s="21">
        <v>0</v>
      </c>
      <c r="D26" s="160">
        <v>1</v>
      </c>
      <c r="E26" s="19">
        <v>0</v>
      </c>
      <c r="F26" s="131">
        <f t="shared" si="3"/>
        <v>0</v>
      </c>
      <c r="G26" s="111"/>
      <c r="H26" s="166"/>
      <c r="I26" s="229"/>
      <c r="J26" s="232"/>
      <c r="K26" s="233"/>
      <c r="L26" s="234"/>
      <c r="M26" s="235"/>
      <c r="N26" s="226"/>
      <c r="O26" s="227"/>
    </row>
    <row r="27" spans="1:15" s="15" customFormat="1" ht="23.25" customHeight="1" x14ac:dyDescent="0.25">
      <c r="A27" s="221" t="s">
        <v>140</v>
      </c>
      <c r="B27" s="161"/>
      <c r="C27" s="21">
        <v>0</v>
      </c>
      <c r="D27" s="160">
        <v>1</v>
      </c>
      <c r="E27" s="19">
        <v>0</v>
      </c>
      <c r="F27" s="131">
        <f t="shared" si="3"/>
        <v>0</v>
      </c>
      <c r="G27" s="111"/>
      <c r="H27" s="166"/>
      <c r="I27" s="229"/>
      <c r="J27" s="232"/>
      <c r="K27" s="236"/>
      <c r="L27" s="237"/>
      <c r="M27" s="235"/>
      <c r="N27" s="226"/>
      <c r="O27" s="227"/>
    </row>
    <row r="28" spans="1:15" s="15" customFormat="1" ht="23.25" customHeight="1" x14ac:dyDescent="0.25">
      <c r="A28" s="221"/>
      <c r="B28" s="161"/>
      <c r="C28" s="21">
        <v>0</v>
      </c>
      <c r="D28" s="160">
        <v>1</v>
      </c>
      <c r="E28" s="19">
        <v>0</v>
      </c>
      <c r="F28" s="131">
        <f t="shared" si="3"/>
        <v>0</v>
      </c>
      <c r="G28" s="111"/>
      <c r="H28" s="166"/>
      <c r="I28" s="229"/>
      <c r="J28" s="232"/>
      <c r="K28" s="236"/>
      <c r="L28" s="237"/>
      <c r="M28" s="235"/>
      <c r="N28" s="226"/>
      <c r="O28" s="227"/>
    </row>
    <row r="29" spans="1:15" s="15" customFormat="1" ht="23.25" customHeight="1" thickBot="1" x14ac:dyDescent="0.3">
      <c r="A29" s="414" t="s">
        <v>141</v>
      </c>
      <c r="B29" s="415"/>
      <c r="C29" s="415"/>
      <c r="D29" s="415"/>
      <c r="E29" s="415"/>
      <c r="F29" s="163">
        <f>SUM(F22:F28)</f>
        <v>36000</v>
      </c>
      <c r="G29" s="111"/>
      <c r="H29" s="166"/>
      <c r="I29" s="238"/>
      <c r="J29" s="239"/>
      <c r="K29" s="240"/>
      <c r="L29" s="241"/>
      <c r="M29" s="226"/>
      <c r="N29" s="242"/>
      <c r="O29" s="243"/>
    </row>
    <row r="30" spans="1:15" s="15" customFormat="1" ht="23.25" customHeight="1" thickBot="1" x14ac:dyDescent="0.3">
      <c r="A30" s="425"/>
      <c r="B30" s="425"/>
      <c r="C30" s="425"/>
      <c r="D30" s="425"/>
      <c r="E30" s="425"/>
      <c r="F30" s="425"/>
      <c r="G30" s="111"/>
      <c r="H30" s="424"/>
      <c r="I30" s="424"/>
      <c r="J30" s="424"/>
      <c r="K30" s="424"/>
      <c r="L30" s="424"/>
      <c r="M30" s="244"/>
      <c r="N30" s="245"/>
      <c r="O30" s="246"/>
    </row>
    <row r="31" spans="1:15" s="15" customFormat="1" ht="23.25" customHeight="1" x14ac:dyDescent="0.25">
      <c r="A31" s="106" t="s">
        <v>165</v>
      </c>
      <c r="B31" s="156"/>
      <c r="C31" s="144" t="s">
        <v>156</v>
      </c>
      <c r="D31" s="108"/>
      <c r="E31" s="157" t="s">
        <v>164</v>
      </c>
      <c r="F31" s="158"/>
      <c r="G31" s="111"/>
      <c r="H31" s="424"/>
      <c r="I31" s="424"/>
      <c r="J31" s="424"/>
      <c r="K31" s="424"/>
      <c r="L31" s="424"/>
      <c r="M31" s="247"/>
      <c r="N31" s="226"/>
      <c r="O31" s="227"/>
    </row>
    <row r="32" spans="1:15" s="15" customFormat="1" ht="25.5" customHeight="1" x14ac:dyDescent="0.25">
      <c r="A32" s="159" t="s">
        <v>134</v>
      </c>
      <c r="B32" s="125"/>
      <c r="C32" s="21">
        <v>0</v>
      </c>
      <c r="D32" s="160">
        <v>1</v>
      </c>
      <c r="E32" s="19">
        <v>800</v>
      </c>
      <c r="F32" s="127">
        <f t="shared" ref="F32:F36" si="4">C32*D32*E32</f>
        <v>0</v>
      </c>
      <c r="G32" s="111"/>
      <c r="H32" s="411"/>
      <c r="I32" s="411"/>
      <c r="J32" s="411"/>
      <c r="K32" s="411"/>
      <c r="L32" s="411"/>
      <c r="M32" s="175"/>
      <c r="N32" s="241"/>
      <c r="O32" s="227"/>
    </row>
    <row r="33" spans="1:14" s="15" customFormat="1" ht="23.25" customHeight="1" x14ac:dyDescent="0.25">
      <c r="A33" s="159" t="s">
        <v>135</v>
      </c>
      <c r="B33" s="161"/>
      <c r="C33" s="21">
        <v>0</v>
      </c>
      <c r="D33" s="160">
        <v>1</v>
      </c>
      <c r="E33" s="19">
        <v>600</v>
      </c>
      <c r="F33" s="127">
        <f t="shared" si="4"/>
        <v>0</v>
      </c>
      <c r="G33" s="111"/>
      <c r="H33" s="171"/>
      <c r="I33" s="172"/>
      <c r="J33" s="173"/>
      <c r="K33" s="174"/>
      <c r="L33" s="173"/>
      <c r="M33" s="175"/>
      <c r="N33" s="170"/>
    </row>
    <row r="34" spans="1:14" s="15" customFormat="1" ht="23.25" customHeight="1" x14ac:dyDescent="0.25">
      <c r="A34" s="159" t="s">
        <v>136</v>
      </c>
      <c r="B34" s="161"/>
      <c r="C34" s="21">
        <v>0</v>
      </c>
      <c r="D34" s="160">
        <v>1</v>
      </c>
      <c r="E34" s="19">
        <v>800</v>
      </c>
      <c r="F34" s="127">
        <f t="shared" si="4"/>
        <v>0</v>
      </c>
      <c r="G34" s="111"/>
      <c r="H34" s="171"/>
      <c r="I34" s="172"/>
      <c r="J34" s="173"/>
      <c r="K34" s="174"/>
      <c r="L34" s="173"/>
      <c r="M34" s="175" t="s">
        <v>208</v>
      </c>
      <c r="N34" s="170"/>
    </row>
    <row r="35" spans="1:14" s="15" customFormat="1" ht="23.25" customHeight="1" x14ac:dyDescent="0.25">
      <c r="A35" s="159" t="s">
        <v>137</v>
      </c>
      <c r="B35" s="161"/>
      <c r="C35" s="21">
        <v>0</v>
      </c>
      <c r="D35" s="160">
        <v>1</v>
      </c>
      <c r="E35" s="19">
        <v>0</v>
      </c>
      <c r="F35" s="127">
        <f t="shared" si="4"/>
        <v>0</v>
      </c>
      <c r="G35" s="111"/>
      <c r="H35" s="176"/>
      <c r="I35" s="177"/>
      <c r="J35" s="111"/>
      <c r="K35" s="176"/>
      <c r="L35" s="177"/>
      <c r="M35" s="111"/>
      <c r="N35" s="111"/>
    </row>
    <row r="36" spans="1:14" s="15" customFormat="1" ht="23.25" customHeight="1" x14ac:dyDescent="0.25">
      <c r="A36" s="159" t="s">
        <v>138</v>
      </c>
      <c r="B36" s="161"/>
      <c r="C36" s="21">
        <v>0</v>
      </c>
      <c r="D36" s="160">
        <v>1</v>
      </c>
      <c r="E36" s="19">
        <v>0</v>
      </c>
      <c r="F36" s="127">
        <f t="shared" si="4"/>
        <v>0</v>
      </c>
      <c r="G36" s="111"/>
      <c r="H36" s="420"/>
      <c r="I36" s="420"/>
      <c r="J36" s="420"/>
      <c r="K36" s="420"/>
      <c r="L36" s="420"/>
      <c r="M36" s="420"/>
      <c r="N36" s="111"/>
    </row>
    <row r="37" spans="1:14" s="15" customFormat="1" ht="23.25" customHeight="1" thickBot="1" x14ac:dyDescent="0.3">
      <c r="A37" s="178" t="s">
        <v>166</v>
      </c>
      <c r="B37" s="179"/>
      <c r="C37" s="180"/>
      <c r="D37" s="180"/>
      <c r="E37" s="181"/>
      <c r="F37" s="163">
        <f>SUM(F32:F36)</f>
        <v>0</v>
      </c>
      <c r="G37" s="111"/>
      <c r="H37" s="424"/>
      <c r="I37" s="424"/>
      <c r="J37" s="424"/>
      <c r="K37" s="424"/>
      <c r="L37" s="424"/>
      <c r="M37" s="247"/>
      <c r="N37" s="111"/>
    </row>
    <row r="38" spans="1:14" s="15" customFormat="1" ht="23.25" customHeight="1" thickBot="1" x14ac:dyDescent="0.3">
      <c r="A38" s="164"/>
      <c r="B38" s="165"/>
      <c r="C38" s="166"/>
      <c r="D38" s="167"/>
      <c r="E38" s="168"/>
      <c r="F38" s="217"/>
      <c r="G38" s="111"/>
      <c r="H38" s="424"/>
      <c r="I38" s="424"/>
      <c r="J38" s="424"/>
      <c r="K38" s="424"/>
      <c r="L38" s="424"/>
      <c r="M38" s="244"/>
      <c r="N38" s="111"/>
    </row>
    <row r="39" spans="1:14" s="15" customFormat="1" ht="27" customHeight="1" x14ac:dyDescent="0.25">
      <c r="A39" s="106" t="s">
        <v>41</v>
      </c>
      <c r="B39" s="156"/>
      <c r="C39" s="144" t="s">
        <v>156</v>
      </c>
      <c r="D39" s="108"/>
      <c r="E39" s="157" t="s">
        <v>164</v>
      </c>
      <c r="F39" s="158"/>
      <c r="G39" s="111"/>
      <c r="H39" s="426"/>
      <c r="I39" s="426"/>
      <c r="J39" s="426"/>
      <c r="K39" s="426"/>
      <c r="L39" s="253"/>
      <c r="M39" s="254"/>
      <c r="N39" s="111"/>
    </row>
    <row r="40" spans="1:14" s="15" customFormat="1" ht="23.25" customHeight="1" x14ac:dyDescent="0.25">
      <c r="A40" s="124" t="s">
        <v>42</v>
      </c>
      <c r="B40" s="161"/>
      <c r="C40" s="21">
        <v>0</v>
      </c>
      <c r="D40" s="160">
        <v>1</v>
      </c>
      <c r="E40" s="19">
        <v>0</v>
      </c>
      <c r="F40" s="127">
        <f>C40*D40*E40</f>
        <v>0</v>
      </c>
      <c r="G40" s="111"/>
      <c r="H40" s="411"/>
      <c r="I40" s="411"/>
      <c r="J40" s="411"/>
      <c r="K40" s="411"/>
      <c r="L40" s="411"/>
      <c r="M40" s="255"/>
      <c r="N40" s="111"/>
    </row>
    <row r="41" spans="1:14" s="15" customFormat="1" ht="23.25" customHeight="1" x14ac:dyDescent="0.25">
      <c r="A41" s="124" t="s">
        <v>43</v>
      </c>
      <c r="B41" s="161"/>
      <c r="C41" s="21">
        <v>0</v>
      </c>
      <c r="D41" s="160">
        <v>1</v>
      </c>
      <c r="E41" s="19">
        <v>0</v>
      </c>
      <c r="F41" s="127">
        <f t="shared" ref="F41:F42" si="5">C41*D41*E41</f>
        <v>0</v>
      </c>
      <c r="G41" s="111"/>
      <c r="H41" s="226"/>
      <c r="I41" s="226"/>
      <c r="J41" s="226"/>
      <c r="K41" s="226"/>
      <c r="L41" s="226"/>
      <c r="M41" s="226"/>
      <c r="N41" s="111"/>
    </row>
    <row r="42" spans="1:14" s="15" customFormat="1" ht="23.25" customHeight="1" x14ac:dyDescent="0.25">
      <c r="A42" s="124" t="s">
        <v>44</v>
      </c>
      <c r="B42" s="182"/>
      <c r="C42" s="21">
        <v>0</v>
      </c>
      <c r="D42" s="160">
        <v>1</v>
      </c>
      <c r="E42" s="19">
        <v>0</v>
      </c>
      <c r="F42" s="127">
        <f t="shared" si="5"/>
        <v>0</v>
      </c>
      <c r="G42" s="111"/>
      <c r="H42" s="226"/>
      <c r="I42" s="226"/>
      <c r="J42" s="226"/>
      <c r="K42" s="226"/>
      <c r="L42" s="226"/>
      <c r="M42" s="226"/>
      <c r="N42" s="111"/>
    </row>
    <row r="43" spans="1:14" s="15" customFormat="1" ht="23.25" customHeight="1" thickBot="1" x14ac:dyDescent="0.3">
      <c r="A43" s="178" t="s">
        <v>45</v>
      </c>
      <c r="B43" s="179"/>
      <c r="C43" s="180"/>
      <c r="D43" s="180"/>
      <c r="E43" s="181"/>
      <c r="F43" s="163">
        <f>SUM(F40:F42)</f>
        <v>0</v>
      </c>
      <c r="G43" s="111"/>
      <c r="H43" s="409"/>
      <c r="I43" s="409"/>
      <c r="J43" s="409"/>
      <c r="K43" s="409"/>
      <c r="L43" s="409"/>
      <c r="M43" s="409"/>
      <c r="N43" s="111"/>
    </row>
    <row r="44" spans="1:14" s="15" customFormat="1" ht="23.25" customHeight="1" thickBot="1" x14ac:dyDescent="0.3">
      <c r="A44" s="215"/>
      <c r="B44" s="216"/>
      <c r="C44" s="216"/>
      <c r="D44" s="216"/>
      <c r="E44" s="216"/>
      <c r="F44" s="216"/>
      <c r="G44" s="111"/>
      <c r="H44" s="410"/>
      <c r="I44" s="410"/>
      <c r="J44" s="256"/>
      <c r="K44" s="251"/>
      <c r="L44" s="252"/>
      <c r="M44" s="252"/>
      <c r="N44" s="111"/>
    </row>
    <row r="45" spans="1:14" s="15" customFormat="1" ht="23.25" customHeight="1" x14ac:dyDescent="0.25">
      <c r="A45" s="106" t="s">
        <v>46</v>
      </c>
      <c r="B45" s="156"/>
      <c r="C45" s="144" t="s">
        <v>156</v>
      </c>
      <c r="D45" s="108"/>
      <c r="E45" s="157" t="s">
        <v>164</v>
      </c>
      <c r="F45" s="158"/>
      <c r="G45" s="111"/>
      <c r="H45" s="257"/>
      <c r="I45" s="258"/>
      <c r="J45" s="258"/>
      <c r="K45" s="258"/>
      <c r="L45" s="258"/>
      <c r="M45" s="258"/>
      <c r="N45" s="111"/>
    </row>
    <row r="46" spans="1:14" s="15" customFormat="1" ht="23.25" customHeight="1" x14ac:dyDescent="0.25">
      <c r="A46" s="124" t="s">
        <v>47</v>
      </c>
      <c r="B46" s="161"/>
      <c r="C46" s="21">
        <v>0</v>
      </c>
      <c r="D46" s="160">
        <v>1</v>
      </c>
      <c r="E46" s="19">
        <v>300</v>
      </c>
      <c r="F46" s="127">
        <f t="shared" ref="F46:F48" si="6">C46*D46*E46</f>
        <v>0</v>
      </c>
      <c r="G46" s="111"/>
      <c r="H46" s="257"/>
      <c r="I46" s="259"/>
      <c r="J46" s="260"/>
      <c r="K46" s="259"/>
      <c r="L46" s="261"/>
      <c r="M46" s="262"/>
      <c r="N46" s="111"/>
    </row>
    <row r="47" spans="1:14" s="15" customFormat="1" ht="23.25" customHeight="1" x14ac:dyDescent="0.25">
      <c r="A47" s="124" t="s">
        <v>48</v>
      </c>
      <c r="B47" s="161"/>
      <c r="C47" s="21">
        <v>0</v>
      </c>
      <c r="D47" s="160">
        <v>1</v>
      </c>
      <c r="E47" s="19">
        <v>0</v>
      </c>
      <c r="F47" s="127">
        <f t="shared" si="6"/>
        <v>0</v>
      </c>
      <c r="G47" s="111"/>
      <c r="H47" s="257"/>
      <c r="I47" s="259"/>
      <c r="J47" s="260"/>
      <c r="K47" s="259"/>
      <c r="L47" s="261"/>
      <c r="M47" s="262"/>
      <c r="N47" s="111"/>
    </row>
    <row r="48" spans="1:14" s="15" customFormat="1" ht="23.25" customHeight="1" x14ac:dyDescent="0.25">
      <c r="A48" s="124" t="s">
        <v>49</v>
      </c>
      <c r="B48" s="182"/>
      <c r="C48" s="21">
        <v>0</v>
      </c>
      <c r="D48" s="160">
        <v>1</v>
      </c>
      <c r="E48" s="19">
        <v>0</v>
      </c>
      <c r="F48" s="127">
        <f t="shared" si="6"/>
        <v>0</v>
      </c>
      <c r="G48" s="111"/>
      <c r="H48" s="257"/>
      <c r="I48" s="259"/>
      <c r="J48" s="260"/>
      <c r="K48" s="259"/>
      <c r="L48" s="261"/>
      <c r="M48" s="262"/>
      <c r="N48" s="111"/>
    </row>
    <row r="49" spans="1:219" s="15" customFormat="1" ht="23.25" customHeight="1" thickBot="1" x14ac:dyDescent="0.3">
      <c r="A49" s="178" t="s">
        <v>50</v>
      </c>
      <c r="B49" s="179"/>
      <c r="C49" s="180"/>
      <c r="D49" s="180"/>
      <c r="E49" s="181"/>
      <c r="F49" s="163">
        <f>SUM(F46:F48)</f>
        <v>0</v>
      </c>
      <c r="G49" s="111"/>
      <c r="H49" s="257"/>
      <c r="I49" s="259"/>
      <c r="J49" s="260"/>
      <c r="K49" s="259"/>
      <c r="L49" s="261"/>
      <c r="M49" s="262"/>
      <c r="N49" s="111"/>
    </row>
    <row r="50" spans="1:219" s="15" customFormat="1" ht="23.25" customHeight="1" thickBot="1" x14ac:dyDescent="0.3">
      <c r="A50" s="164"/>
      <c r="B50" s="165"/>
      <c r="C50" s="166"/>
      <c r="D50" s="167"/>
      <c r="E50" s="168"/>
      <c r="F50" s="169"/>
      <c r="G50" s="111"/>
      <c r="H50" s="257"/>
      <c r="I50" s="259"/>
      <c r="J50" s="260"/>
      <c r="K50" s="259"/>
      <c r="L50" s="261"/>
      <c r="M50" s="262"/>
      <c r="N50" s="111"/>
    </row>
    <row r="51" spans="1:219" s="15" customFormat="1" ht="23.25" customHeight="1" x14ac:dyDescent="0.25">
      <c r="A51" s="106" t="s">
        <v>51</v>
      </c>
      <c r="B51" s="156"/>
      <c r="C51" s="144" t="s">
        <v>156</v>
      </c>
      <c r="D51" s="108"/>
      <c r="E51" s="157" t="s">
        <v>164</v>
      </c>
      <c r="F51" s="158"/>
      <c r="G51" s="111"/>
      <c r="H51" s="257"/>
      <c r="I51" s="259"/>
      <c r="J51" s="260"/>
      <c r="K51" s="259"/>
      <c r="L51" s="261"/>
      <c r="M51" s="262"/>
      <c r="N51" s="111"/>
    </row>
    <row r="52" spans="1:219" s="15" customFormat="1" ht="23.25" customHeight="1" x14ac:dyDescent="0.25">
      <c r="A52" s="124" t="s">
        <v>128</v>
      </c>
      <c r="B52" s="161"/>
      <c r="C52" s="21">
        <v>0</v>
      </c>
      <c r="D52" s="160">
        <v>1</v>
      </c>
      <c r="E52" s="19">
        <v>500</v>
      </c>
      <c r="F52" s="127">
        <f t="shared" ref="F52:F60" si="7">C52*D52*E52</f>
        <v>0</v>
      </c>
      <c r="G52" s="111"/>
      <c r="H52" s="257"/>
      <c r="I52" s="259"/>
      <c r="J52" s="260"/>
      <c r="K52" s="259"/>
      <c r="L52" s="261"/>
      <c r="M52" s="262"/>
      <c r="N52" s="111"/>
    </row>
    <row r="53" spans="1:219" s="15" customFormat="1" ht="23.25" customHeight="1" x14ac:dyDescent="0.25">
      <c r="A53" s="124" t="s">
        <v>129</v>
      </c>
      <c r="B53" s="161"/>
      <c r="C53" s="21">
        <v>0</v>
      </c>
      <c r="D53" s="160">
        <v>1</v>
      </c>
      <c r="E53" s="19">
        <v>0</v>
      </c>
      <c r="F53" s="127">
        <f t="shared" si="7"/>
        <v>0</v>
      </c>
      <c r="G53" s="111"/>
      <c r="H53" s="257"/>
      <c r="I53" s="259"/>
      <c r="J53" s="260"/>
      <c r="K53" s="259"/>
      <c r="L53" s="261"/>
      <c r="M53" s="262"/>
      <c r="N53" s="111"/>
    </row>
    <row r="54" spans="1:219" s="15" customFormat="1" ht="23.25" customHeight="1" x14ac:dyDescent="0.25">
      <c r="A54" s="124" t="s">
        <v>130</v>
      </c>
      <c r="B54" s="182"/>
      <c r="C54" s="21">
        <v>0</v>
      </c>
      <c r="D54" s="160">
        <v>1</v>
      </c>
      <c r="E54" s="19">
        <v>0</v>
      </c>
      <c r="F54" s="127">
        <f t="shared" si="7"/>
        <v>0</v>
      </c>
      <c r="G54" s="111"/>
      <c r="H54" s="257"/>
      <c r="I54" s="259"/>
      <c r="J54" s="260"/>
      <c r="K54" s="259"/>
      <c r="L54" s="261"/>
      <c r="M54" s="262"/>
      <c r="N54" s="111"/>
    </row>
    <row r="55" spans="1:219" s="15" customFormat="1" ht="23.25" customHeight="1" thickBot="1" x14ac:dyDescent="0.3">
      <c r="A55" s="178" t="s">
        <v>52</v>
      </c>
      <c r="B55" s="179"/>
      <c r="C55" s="180"/>
      <c r="D55" s="180"/>
      <c r="E55" s="181"/>
      <c r="F55" s="163">
        <f>SUM(F52:F54)</f>
        <v>0</v>
      </c>
      <c r="G55" s="111"/>
      <c r="H55" s="257"/>
      <c r="I55" s="259"/>
      <c r="J55" s="260"/>
      <c r="K55" s="259"/>
      <c r="L55" s="261"/>
      <c r="M55" s="262"/>
      <c r="N55" s="111"/>
    </row>
    <row r="56" spans="1:219" s="15" customFormat="1" ht="23.25" customHeight="1" thickBot="1" x14ac:dyDescent="0.3">
      <c r="A56" s="183"/>
      <c r="B56" s="184"/>
      <c r="C56" s="185"/>
      <c r="D56" s="185"/>
      <c r="E56" s="186"/>
      <c r="F56" s="169"/>
      <c r="G56" s="111"/>
      <c r="H56" s="257"/>
      <c r="I56" s="259"/>
      <c r="J56" s="260"/>
      <c r="K56" s="259"/>
      <c r="L56" s="261"/>
      <c r="M56" s="262"/>
      <c r="N56" s="111"/>
    </row>
    <row r="57" spans="1:219" s="15" customFormat="1" ht="23.25" customHeight="1" x14ac:dyDescent="0.25">
      <c r="A57" s="106" t="s">
        <v>112</v>
      </c>
      <c r="B57" s="156"/>
      <c r="C57" s="144" t="s">
        <v>156</v>
      </c>
      <c r="D57" s="108"/>
      <c r="E57" s="157" t="s">
        <v>164</v>
      </c>
      <c r="F57" s="158"/>
      <c r="G57" s="111"/>
      <c r="H57" s="257"/>
      <c r="I57" s="259"/>
      <c r="J57" s="260"/>
      <c r="K57" s="259"/>
      <c r="L57" s="261"/>
      <c r="M57" s="262"/>
      <c r="N57" s="111"/>
    </row>
    <row r="58" spans="1:219" s="15" customFormat="1" ht="23.25" customHeight="1" x14ac:dyDescent="0.25">
      <c r="A58" s="124" t="s">
        <v>131</v>
      </c>
      <c r="B58" s="161"/>
      <c r="C58" s="21">
        <v>0</v>
      </c>
      <c r="D58" s="160">
        <v>1</v>
      </c>
      <c r="E58" s="19">
        <v>300</v>
      </c>
      <c r="F58" s="127">
        <f t="shared" si="7"/>
        <v>0</v>
      </c>
      <c r="G58" s="111"/>
      <c r="H58" s="257"/>
      <c r="I58" s="259"/>
      <c r="J58" s="260"/>
      <c r="K58" s="259"/>
      <c r="L58" s="261"/>
      <c r="M58" s="262"/>
      <c r="N58" s="111"/>
    </row>
    <row r="59" spans="1:219" s="15" customFormat="1" ht="23.25" customHeight="1" x14ac:dyDescent="0.25">
      <c r="A59" s="124" t="s">
        <v>132</v>
      </c>
      <c r="B59" s="161"/>
      <c r="C59" s="21">
        <v>0</v>
      </c>
      <c r="D59" s="160">
        <v>1</v>
      </c>
      <c r="E59" s="19">
        <v>0</v>
      </c>
      <c r="F59" s="127">
        <f t="shared" si="7"/>
        <v>0</v>
      </c>
      <c r="G59" s="111"/>
      <c r="H59" s="263"/>
      <c r="I59" s="264"/>
      <c r="J59" s="265"/>
      <c r="K59" s="265"/>
      <c r="L59" s="265"/>
      <c r="M59" s="265"/>
      <c r="N59" s="111"/>
    </row>
    <row r="60" spans="1:219" s="18" customFormat="1" ht="23.25" customHeight="1" x14ac:dyDescent="0.25">
      <c r="A60" s="124" t="s">
        <v>133</v>
      </c>
      <c r="B60" s="161"/>
      <c r="C60" s="21">
        <v>0</v>
      </c>
      <c r="D60" s="160">
        <v>1</v>
      </c>
      <c r="E60" s="19">
        <v>0</v>
      </c>
      <c r="F60" s="127">
        <f t="shared" si="7"/>
        <v>0</v>
      </c>
      <c r="G60" s="187"/>
      <c r="H60" s="423"/>
      <c r="I60" s="423"/>
      <c r="J60" s="260"/>
      <c r="K60" s="265"/>
      <c r="L60" s="266"/>
      <c r="M60" s="267"/>
      <c r="N60" s="187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</row>
    <row r="61" spans="1:219" s="18" customFormat="1" ht="23.25" customHeight="1" thickBot="1" x14ac:dyDescent="0.3">
      <c r="A61" s="178" t="s">
        <v>113</v>
      </c>
      <c r="B61" s="179"/>
      <c r="C61" s="180"/>
      <c r="D61" s="180"/>
      <c r="E61" s="181"/>
      <c r="F61" s="163">
        <f>SUM(F58:F60)</f>
        <v>0</v>
      </c>
      <c r="G61" s="187"/>
      <c r="H61" s="187"/>
      <c r="I61" s="187"/>
      <c r="J61" s="187"/>
      <c r="K61" s="187"/>
      <c r="L61" s="187"/>
      <c r="M61" s="187"/>
      <c r="N61" s="187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</row>
    <row r="62" spans="1:219" s="18" customFormat="1" ht="23.25" customHeight="1" thickBot="1" x14ac:dyDescent="0.3">
      <c r="A62" s="141"/>
      <c r="B62" s="141"/>
      <c r="C62" s="141"/>
      <c r="D62" s="141"/>
      <c r="E62" s="141"/>
      <c r="F62" s="141"/>
      <c r="G62" s="187"/>
      <c r="H62" s="187"/>
      <c r="I62" s="187"/>
      <c r="J62" s="187"/>
      <c r="K62" s="187"/>
      <c r="L62" s="187"/>
      <c r="M62" s="187"/>
      <c r="N62" s="187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</row>
    <row r="63" spans="1:219" s="18" customFormat="1" ht="23.25" customHeight="1" x14ac:dyDescent="0.25">
      <c r="A63" s="106"/>
      <c r="B63" s="188"/>
      <c r="C63" s="189"/>
      <c r="D63" s="190"/>
      <c r="E63" s="191"/>
      <c r="F63" s="158" t="s">
        <v>168</v>
      </c>
      <c r="G63" s="187"/>
      <c r="H63" s="187"/>
      <c r="I63" s="187"/>
      <c r="J63" s="187"/>
      <c r="K63" s="187"/>
      <c r="L63" s="187"/>
      <c r="M63" s="187"/>
      <c r="N63" s="187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</row>
    <row r="64" spans="1:219" s="18" customFormat="1" ht="23.25" customHeight="1" x14ac:dyDescent="0.25">
      <c r="A64" s="396" t="s">
        <v>115</v>
      </c>
      <c r="B64" s="397"/>
      <c r="C64" s="397"/>
      <c r="D64" s="397"/>
      <c r="E64" s="397"/>
      <c r="F64" s="212">
        <v>0</v>
      </c>
      <c r="G64" s="187"/>
      <c r="H64" s="187"/>
      <c r="I64" s="187"/>
      <c r="J64" s="187"/>
      <c r="K64" s="187"/>
      <c r="L64" s="187"/>
      <c r="M64" s="187"/>
      <c r="N64" s="187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</row>
    <row r="65" spans="1:14" s="15" customFormat="1" ht="23.25" customHeight="1" thickBot="1" x14ac:dyDescent="0.3">
      <c r="A65" s="394" t="s">
        <v>72</v>
      </c>
      <c r="B65" s="395"/>
      <c r="C65" s="395"/>
      <c r="D65" s="395"/>
      <c r="E65" s="395"/>
      <c r="F65" s="213">
        <v>0</v>
      </c>
      <c r="G65" s="111"/>
      <c r="H65" s="111"/>
      <c r="I65" s="111"/>
      <c r="J65" s="111"/>
      <c r="K65" s="111"/>
      <c r="L65" s="111"/>
      <c r="M65" s="111"/>
      <c r="N65" s="111"/>
    </row>
    <row r="66" spans="1:14" s="15" customFormat="1" ht="23.25" customHeight="1" thickBot="1" x14ac:dyDescent="0.3">
      <c r="A66" s="137"/>
      <c r="B66" s="138"/>
      <c r="C66" s="139"/>
      <c r="D66" s="139"/>
      <c r="E66" s="139"/>
      <c r="F66" s="140"/>
      <c r="G66" s="111"/>
      <c r="H66" s="111"/>
      <c r="I66" s="111"/>
      <c r="J66" s="111"/>
      <c r="K66" s="111"/>
      <c r="L66" s="111"/>
      <c r="M66" s="111"/>
      <c r="N66" s="111"/>
    </row>
    <row r="67" spans="1:14" s="15" customFormat="1" ht="23.25" customHeight="1" x14ac:dyDescent="0.25">
      <c r="A67" s="392" t="s">
        <v>169</v>
      </c>
      <c r="B67" s="393"/>
      <c r="C67" s="393"/>
      <c r="D67" s="393"/>
      <c r="E67" s="393"/>
      <c r="F67" s="158" t="s">
        <v>168</v>
      </c>
      <c r="G67" s="111"/>
      <c r="H67" s="111"/>
      <c r="I67" s="111"/>
      <c r="J67" s="111"/>
      <c r="K67" s="111"/>
      <c r="L67" s="111"/>
      <c r="M67" s="111"/>
      <c r="N67" s="111"/>
    </row>
    <row r="68" spans="1:14" s="15" customFormat="1" ht="23.25" customHeight="1" x14ac:dyDescent="0.25">
      <c r="A68" s="398" t="s">
        <v>19</v>
      </c>
      <c r="B68" s="399"/>
      <c r="C68" s="399"/>
      <c r="D68" s="399"/>
      <c r="E68" s="399"/>
      <c r="F68" s="212">
        <v>0</v>
      </c>
      <c r="G68" s="111"/>
      <c r="H68" s="111"/>
      <c r="I68" s="111"/>
      <c r="J68" s="111"/>
      <c r="K68" s="111"/>
      <c r="L68" s="111"/>
      <c r="M68" s="111"/>
      <c r="N68" s="111"/>
    </row>
    <row r="69" spans="1:14" s="15" customFormat="1" ht="23.25" customHeight="1" x14ac:dyDescent="0.25">
      <c r="A69" s="398" t="s">
        <v>20</v>
      </c>
      <c r="B69" s="399"/>
      <c r="C69" s="399"/>
      <c r="D69" s="399"/>
      <c r="E69" s="399"/>
      <c r="F69" s="212">
        <v>0</v>
      </c>
      <c r="G69" s="111"/>
      <c r="H69" s="111"/>
      <c r="I69" s="111"/>
      <c r="J69" s="111"/>
      <c r="K69" s="111"/>
      <c r="L69" s="111"/>
      <c r="M69" s="111"/>
      <c r="N69" s="111"/>
    </row>
    <row r="70" spans="1:14" s="15" customFormat="1" ht="23.25" customHeight="1" x14ac:dyDescent="0.25">
      <c r="A70" s="398" t="s">
        <v>25</v>
      </c>
      <c r="B70" s="399"/>
      <c r="C70" s="399"/>
      <c r="D70" s="399"/>
      <c r="E70" s="399"/>
      <c r="F70" s="212">
        <v>0</v>
      </c>
      <c r="G70" s="111"/>
      <c r="H70" s="111"/>
      <c r="I70" s="111"/>
      <c r="J70" s="111"/>
      <c r="K70" s="111"/>
      <c r="L70" s="111"/>
      <c r="M70" s="111"/>
      <c r="N70" s="111"/>
    </row>
    <row r="71" spans="1:14" s="15" customFormat="1" ht="23.25" customHeight="1" thickBot="1" x14ac:dyDescent="0.3">
      <c r="A71" s="394" t="s">
        <v>171</v>
      </c>
      <c r="B71" s="395"/>
      <c r="C71" s="395"/>
      <c r="D71" s="395"/>
      <c r="E71" s="395"/>
      <c r="F71" s="192">
        <f>SUM(F68:F70)</f>
        <v>0</v>
      </c>
      <c r="G71" s="111"/>
      <c r="H71" s="111"/>
      <c r="I71" s="111"/>
      <c r="J71" s="111"/>
      <c r="K71" s="111"/>
      <c r="L71" s="111"/>
      <c r="M71" s="111"/>
      <c r="N71" s="111"/>
    </row>
    <row r="72" spans="1:14" s="15" customFormat="1" ht="23.25" customHeight="1" thickBot="1" x14ac:dyDescent="0.3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1:14" s="15" customFormat="1" ht="23.25" customHeight="1" x14ac:dyDescent="0.25">
      <c r="A73" s="404"/>
      <c r="B73" s="405"/>
      <c r="C73" s="405"/>
      <c r="D73" s="405"/>
      <c r="E73" s="406"/>
      <c r="F73" s="158" t="s">
        <v>168</v>
      </c>
      <c r="G73" s="111"/>
      <c r="H73" s="111"/>
      <c r="I73" s="111"/>
      <c r="J73" s="111"/>
      <c r="K73" s="111"/>
      <c r="L73" s="111"/>
      <c r="M73" s="111"/>
      <c r="N73" s="111"/>
    </row>
    <row r="74" spans="1:14" s="15" customFormat="1" ht="23.25" customHeight="1" x14ac:dyDescent="0.25">
      <c r="A74" s="400" t="s">
        <v>57</v>
      </c>
      <c r="B74" s="401"/>
      <c r="C74" s="401"/>
      <c r="D74" s="401"/>
      <c r="E74" s="401"/>
      <c r="F74" s="212">
        <v>0</v>
      </c>
      <c r="G74" s="111"/>
      <c r="H74" s="111"/>
      <c r="I74" s="111"/>
      <c r="J74" s="111"/>
      <c r="K74" s="111"/>
      <c r="L74" s="111"/>
      <c r="M74" s="111"/>
      <c r="N74" s="111"/>
    </row>
    <row r="75" spans="1:14" s="15" customFormat="1" ht="23.25" customHeight="1" thickBot="1" x14ac:dyDescent="0.3">
      <c r="A75" s="402" t="s">
        <v>73</v>
      </c>
      <c r="B75" s="403"/>
      <c r="C75" s="403"/>
      <c r="D75" s="403"/>
      <c r="E75" s="403"/>
      <c r="F75" s="213">
        <v>0</v>
      </c>
      <c r="G75" s="111"/>
      <c r="H75" s="111"/>
      <c r="I75" s="111"/>
      <c r="J75" s="111"/>
      <c r="K75" s="111"/>
      <c r="L75" s="111"/>
      <c r="M75" s="111"/>
      <c r="N75" s="111"/>
    </row>
    <row r="76" spans="1:14" s="15" customFormat="1" ht="23.25" customHeight="1" thickBot="1" x14ac:dyDescent="0.3">
      <c r="A76" s="69"/>
      <c r="B76" s="138"/>
      <c r="C76" s="111"/>
      <c r="D76" s="111"/>
      <c r="E76" s="111"/>
      <c r="F76" s="111"/>
      <c r="G76" s="111"/>
      <c r="H76" s="187"/>
      <c r="I76" s="187"/>
      <c r="J76" s="187"/>
      <c r="K76" s="187"/>
      <c r="L76" s="187"/>
      <c r="M76" s="111"/>
      <c r="N76" s="111"/>
    </row>
    <row r="77" spans="1:14" s="15" customFormat="1" ht="23.25" customHeight="1" x14ac:dyDescent="0.25">
      <c r="A77" s="407" t="s">
        <v>170</v>
      </c>
      <c r="B77" s="408"/>
      <c r="C77" s="144" t="s">
        <v>156</v>
      </c>
      <c r="D77" s="108"/>
      <c r="E77" s="157" t="s">
        <v>164</v>
      </c>
      <c r="F77" s="158"/>
      <c r="G77" s="111"/>
      <c r="H77" s="187"/>
      <c r="I77" s="187"/>
      <c r="J77" s="187"/>
      <c r="K77" s="187"/>
      <c r="L77" s="187"/>
      <c r="M77" s="111"/>
      <c r="N77" s="111"/>
    </row>
    <row r="78" spans="1:14" s="15" customFormat="1" ht="23.25" customHeight="1" x14ac:dyDescent="0.25">
      <c r="A78" s="124" t="s">
        <v>202</v>
      </c>
      <c r="B78" s="193"/>
      <c r="C78" s="27">
        <v>1</v>
      </c>
      <c r="D78" s="162"/>
      <c r="E78" s="26">
        <v>0</v>
      </c>
      <c r="F78" s="194">
        <f>C78*E78</f>
        <v>0</v>
      </c>
      <c r="G78" s="111"/>
      <c r="H78" s="195"/>
      <c r="I78" s="187"/>
      <c r="J78" s="187"/>
      <c r="K78" s="187"/>
      <c r="L78" s="187"/>
      <c r="M78" s="111"/>
      <c r="N78" s="111"/>
    </row>
    <row r="79" spans="1:14" s="15" customFormat="1" ht="23.25" customHeight="1" x14ac:dyDescent="0.25">
      <c r="A79" s="124" t="s">
        <v>216</v>
      </c>
      <c r="B79" s="196"/>
      <c r="C79" s="134">
        <v>1</v>
      </c>
      <c r="D79" s="162">
        <v>1</v>
      </c>
      <c r="E79" s="197">
        <f>1.6%*'ESTIMATIVA DE RECEITA'!F20</f>
        <v>0</v>
      </c>
      <c r="F79" s="194">
        <f>E79</f>
        <v>0</v>
      </c>
      <c r="G79" s="111"/>
      <c r="H79" s="195"/>
      <c r="I79" s="187"/>
      <c r="J79" s="187"/>
      <c r="K79" s="187"/>
      <c r="L79" s="187"/>
      <c r="M79" s="111"/>
      <c r="N79" s="111"/>
    </row>
    <row r="80" spans="1:14" s="15" customFormat="1" ht="23.25" customHeight="1" x14ac:dyDescent="0.25">
      <c r="A80" s="124" t="s">
        <v>1</v>
      </c>
      <c r="B80" s="196"/>
      <c r="C80" s="21">
        <v>1</v>
      </c>
      <c r="D80" s="160">
        <v>1</v>
      </c>
      <c r="E80" s="19">
        <v>0</v>
      </c>
      <c r="F80" s="127">
        <f t="shared" ref="F80:F104" si="8">C80*D80*E80</f>
        <v>0</v>
      </c>
      <c r="G80" s="111"/>
      <c r="H80" s="187"/>
      <c r="I80" s="187"/>
      <c r="J80" s="187"/>
      <c r="K80" s="187"/>
      <c r="L80" s="187"/>
      <c r="M80" s="111"/>
      <c r="N80" s="111"/>
    </row>
    <row r="81" spans="1:14" s="15" customFormat="1" ht="23.25" customHeight="1" x14ac:dyDescent="0.25">
      <c r="A81" s="124" t="s">
        <v>118</v>
      </c>
      <c r="B81" s="196"/>
      <c r="C81" s="21">
        <v>1</v>
      </c>
      <c r="D81" s="160">
        <v>1</v>
      </c>
      <c r="E81" s="19">
        <v>0</v>
      </c>
      <c r="F81" s="127">
        <f t="shared" si="8"/>
        <v>0</v>
      </c>
      <c r="G81" s="111"/>
      <c r="H81" s="187"/>
      <c r="I81" s="187"/>
      <c r="J81" s="187"/>
      <c r="K81" s="187"/>
      <c r="L81" s="187"/>
      <c r="M81" s="111"/>
      <c r="N81" s="111"/>
    </row>
    <row r="82" spans="1:14" s="15" customFormat="1" ht="23.25" customHeight="1" x14ac:dyDescent="0.25">
      <c r="A82" s="124" t="s">
        <v>2</v>
      </c>
      <c r="B82" s="198"/>
      <c r="C82" s="21">
        <v>1</v>
      </c>
      <c r="D82" s="160">
        <v>1</v>
      </c>
      <c r="E82" s="19">
        <v>0</v>
      </c>
      <c r="F82" s="127">
        <f t="shared" si="8"/>
        <v>0</v>
      </c>
      <c r="G82" s="111"/>
      <c r="H82" s="187"/>
      <c r="I82" s="187"/>
      <c r="J82" s="187"/>
      <c r="K82" s="187"/>
      <c r="L82" s="187"/>
      <c r="M82" s="111"/>
      <c r="N82" s="111"/>
    </row>
    <row r="83" spans="1:14" s="15" customFormat="1" ht="23.25" customHeight="1" x14ac:dyDescent="0.25">
      <c r="A83" s="124" t="s">
        <v>3</v>
      </c>
      <c r="B83" s="198"/>
      <c r="C83" s="21">
        <v>1</v>
      </c>
      <c r="D83" s="160">
        <v>1</v>
      </c>
      <c r="E83" s="19">
        <v>0</v>
      </c>
      <c r="F83" s="127">
        <f t="shared" si="8"/>
        <v>0</v>
      </c>
      <c r="G83" s="111"/>
      <c r="H83" s="187"/>
      <c r="I83" s="187"/>
      <c r="J83" s="187"/>
      <c r="K83" s="187"/>
      <c r="L83" s="187"/>
      <c r="M83" s="111"/>
      <c r="N83" s="111"/>
    </row>
    <row r="84" spans="1:14" s="15" customFormat="1" ht="23.25" customHeight="1" x14ac:dyDescent="0.25">
      <c r="A84" s="124" t="s">
        <v>4</v>
      </c>
      <c r="B84" s="198"/>
      <c r="C84" s="21">
        <v>1</v>
      </c>
      <c r="D84" s="160">
        <v>1</v>
      </c>
      <c r="E84" s="19">
        <v>0</v>
      </c>
      <c r="F84" s="127">
        <f t="shared" si="8"/>
        <v>0</v>
      </c>
      <c r="G84" s="111"/>
      <c r="H84" s="187"/>
      <c r="I84" s="187"/>
      <c r="J84" s="187"/>
      <c r="K84" s="187"/>
      <c r="L84" s="187"/>
      <c r="M84" s="111"/>
      <c r="N84" s="111"/>
    </row>
    <row r="85" spans="1:14" s="15" customFormat="1" ht="23.25" customHeight="1" x14ac:dyDescent="0.25">
      <c r="A85" s="124" t="s">
        <v>5</v>
      </c>
      <c r="B85" s="198"/>
      <c r="C85" s="21">
        <v>1</v>
      </c>
      <c r="D85" s="160">
        <v>1</v>
      </c>
      <c r="E85" s="19">
        <v>0</v>
      </c>
      <c r="F85" s="127">
        <f t="shared" si="8"/>
        <v>0</v>
      </c>
      <c r="G85" s="111"/>
      <c r="H85" s="187"/>
      <c r="I85" s="187"/>
      <c r="J85" s="187"/>
      <c r="K85" s="187"/>
      <c r="L85" s="187"/>
      <c r="M85" s="111"/>
      <c r="N85" s="111"/>
    </row>
    <row r="86" spans="1:14" s="15" customFormat="1" ht="23.25" customHeight="1" x14ac:dyDescent="0.25">
      <c r="A86" s="124" t="s">
        <v>53</v>
      </c>
      <c r="B86" s="198"/>
      <c r="C86" s="21">
        <v>1</v>
      </c>
      <c r="D86" s="160">
        <v>1</v>
      </c>
      <c r="E86" s="19">
        <v>0</v>
      </c>
      <c r="F86" s="127">
        <f t="shared" si="8"/>
        <v>0</v>
      </c>
      <c r="G86" s="111"/>
      <c r="H86" s="187"/>
      <c r="I86" s="187"/>
      <c r="J86" s="187"/>
      <c r="K86" s="187"/>
      <c r="L86" s="187"/>
      <c r="M86" s="111"/>
      <c r="N86" s="111"/>
    </row>
    <row r="87" spans="1:14" s="15" customFormat="1" ht="23.25" customHeight="1" x14ac:dyDescent="0.25">
      <c r="A87" s="124" t="s">
        <v>54</v>
      </c>
      <c r="B87" s="198"/>
      <c r="C87" s="21">
        <v>1</v>
      </c>
      <c r="D87" s="160">
        <v>1</v>
      </c>
      <c r="E87" s="19">
        <v>0</v>
      </c>
      <c r="F87" s="127">
        <f t="shared" si="8"/>
        <v>0</v>
      </c>
      <c r="G87" s="111"/>
      <c r="H87" s="187"/>
      <c r="I87" s="187"/>
      <c r="J87" s="187"/>
      <c r="K87" s="187"/>
      <c r="L87" s="187"/>
      <c r="M87" s="111"/>
      <c r="N87" s="111"/>
    </row>
    <row r="88" spans="1:14" s="15" customFormat="1" ht="23.25" customHeight="1" x14ac:dyDescent="0.25">
      <c r="A88" s="124" t="s">
        <v>55</v>
      </c>
      <c r="B88" s="198"/>
      <c r="C88" s="21">
        <v>1</v>
      </c>
      <c r="D88" s="160">
        <v>1</v>
      </c>
      <c r="E88" s="19">
        <v>0</v>
      </c>
      <c r="F88" s="127">
        <f t="shared" si="8"/>
        <v>0</v>
      </c>
      <c r="G88" s="111"/>
      <c r="H88" s="187"/>
      <c r="I88" s="187"/>
      <c r="J88" s="187"/>
      <c r="K88" s="187"/>
      <c r="L88" s="187"/>
      <c r="M88" s="111"/>
      <c r="N88" s="111"/>
    </row>
    <row r="89" spans="1:14" s="15" customFormat="1" ht="23.25" customHeight="1" x14ac:dyDescent="0.25">
      <c r="A89" s="124" t="s">
        <v>21</v>
      </c>
      <c r="B89" s="198"/>
      <c r="C89" s="21">
        <v>1</v>
      </c>
      <c r="D89" s="160">
        <v>1</v>
      </c>
      <c r="E89" s="19">
        <v>0</v>
      </c>
      <c r="F89" s="127">
        <f t="shared" si="8"/>
        <v>0</v>
      </c>
      <c r="G89" s="111"/>
      <c r="H89" s="187"/>
      <c r="I89" s="187"/>
      <c r="J89" s="187"/>
      <c r="K89" s="187"/>
      <c r="L89" s="187"/>
      <c r="M89" s="111"/>
      <c r="N89" s="111"/>
    </row>
    <row r="90" spans="1:14" s="15" customFormat="1" ht="23.25" customHeight="1" x14ac:dyDescent="0.25">
      <c r="A90" s="124" t="s">
        <v>22</v>
      </c>
      <c r="B90" s="198"/>
      <c r="C90" s="21">
        <v>1</v>
      </c>
      <c r="D90" s="160">
        <v>1</v>
      </c>
      <c r="E90" s="19">
        <v>0</v>
      </c>
      <c r="F90" s="127">
        <f t="shared" si="8"/>
        <v>0</v>
      </c>
      <c r="G90" s="111"/>
      <c r="H90" s="187"/>
      <c r="I90" s="187"/>
      <c r="J90" s="187"/>
      <c r="K90" s="187"/>
      <c r="L90" s="187"/>
      <c r="M90" s="111"/>
      <c r="N90" s="111"/>
    </row>
    <row r="91" spans="1:14" s="15" customFormat="1" ht="23.25" customHeight="1" x14ac:dyDescent="0.25">
      <c r="A91" s="124" t="s">
        <v>6</v>
      </c>
      <c r="B91" s="198"/>
      <c r="C91" s="21">
        <v>1</v>
      </c>
      <c r="D91" s="160">
        <v>1</v>
      </c>
      <c r="E91" s="19">
        <v>0</v>
      </c>
      <c r="F91" s="127">
        <f t="shared" si="8"/>
        <v>0</v>
      </c>
      <c r="G91" s="111"/>
      <c r="H91" s="187"/>
      <c r="I91" s="187"/>
      <c r="J91" s="187"/>
      <c r="K91" s="187"/>
      <c r="L91" s="187"/>
      <c r="M91" s="111"/>
      <c r="N91" s="111"/>
    </row>
    <row r="92" spans="1:14" s="15" customFormat="1" ht="23.25" customHeight="1" x14ac:dyDescent="0.25">
      <c r="A92" s="124" t="s">
        <v>7</v>
      </c>
      <c r="B92" s="198"/>
      <c r="C92" s="21">
        <v>1</v>
      </c>
      <c r="D92" s="160">
        <v>1</v>
      </c>
      <c r="E92" s="19">
        <v>0</v>
      </c>
      <c r="F92" s="127">
        <f t="shared" si="8"/>
        <v>0</v>
      </c>
      <c r="G92" s="111"/>
      <c r="H92" s="187"/>
      <c r="I92" s="187"/>
      <c r="J92" s="187"/>
      <c r="K92" s="187"/>
      <c r="L92" s="187"/>
      <c r="M92" s="111"/>
      <c r="N92" s="111"/>
    </row>
    <row r="93" spans="1:14" s="15" customFormat="1" ht="23.25" customHeight="1" x14ac:dyDescent="0.25">
      <c r="A93" s="124" t="s">
        <v>8</v>
      </c>
      <c r="B93" s="198"/>
      <c r="C93" s="21">
        <v>1</v>
      </c>
      <c r="D93" s="160">
        <v>1</v>
      </c>
      <c r="E93" s="19">
        <v>0</v>
      </c>
      <c r="F93" s="127">
        <f t="shared" si="8"/>
        <v>0</v>
      </c>
      <c r="G93" s="111"/>
      <c r="H93" s="187"/>
      <c r="I93" s="187"/>
      <c r="J93" s="187"/>
      <c r="K93" s="187"/>
      <c r="L93" s="187"/>
      <c r="M93" s="111"/>
      <c r="N93" s="111"/>
    </row>
    <row r="94" spans="1:14" s="15" customFormat="1" ht="23.25" customHeight="1" x14ac:dyDescent="0.25">
      <c r="A94" s="124" t="s">
        <v>9</v>
      </c>
      <c r="B94" s="198"/>
      <c r="C94" s="21">
        <v>1</v>
      </c>
      <c r="D94" s="160">
        <v>1</v>
      </c>
      <c r="E94" s="19">
        <v>0</v>
      </c>
      <c r="F94" s="127">
        <f t="shared" si="8"/>
        <v>0</v>
      </c>
      <c r="G94" s="111"/>
      <c r="H94" s="187"/>
      <c r="I94" s="187"/>
      <c r="J94" s="187"/>
      <c r="K94" s="187"/>
      <c r="L94" s="187"/>
      <c r="M94" s="111"/>
      <c r="N94" s="111"/>
    </row>
    <row r="95" spans="1:14" s="15" customFormat="1" ht="23.25" customHeight="1" x14ac:dyDescent="0.25">
      <c r="A95" s="124" t="s">
        <v>10</v>
      </c>
      <c r="B95" s="198"/>
      <c r="C95" s="21">
        <v>1</v>
      </c>
      <c r="D95" s="160">
        <v>1</v>
      </c>
      <c r="E95" s="19">
        <v>0</v>
      </c>
      <c r="F95" s="127">
        <f t="shared" si="8"/>
        <v>0</v>
      </c>
      <c r="G95" s="111"/>
      <c r="H95" s="187"/>
      <c r="I95" s="187"/>
      <c r="J95" s="187"/>
      <c r="K95" s="187"/>
      <c r="L95" s="187"/>
      <c r="M95" s="111"/>
      <c r="N95" s="111"/>
    </row>
    <row r="96" spans="1:14" s="15" customFormat="1" ht="23.25" customHeight="1" x14ac:dyDescent="0.25">
      <c r="A96" s="124" t="s">
        <v>11</v>
      </c>
      <c r="B96" s="198"/>
      <c r="C96" s="21">
        <v>1</v>
      </c>
      <c r="D96" s="160">
        <v>1</v>
      </c>
      <c r="E96" s="19">
        <v>0</v>
      </c>
      <c r="F96" s="127">
        <f t="shared" si="8"/>
        <v>0</v>
      </c>
      <c r="G96" s="111"/>
      <c r="H96" s="187"/>
      <c r="I96" s="187"/>
      <c r="J96" s="187"/>
      <c r="K96" s="187"/>
      <c r="L96" s="187"/>
      <c r="M96" s="111"/>
      <c r="N96" s="111"/>
    </row>
    <row r="97" spans="1:14" s="15" customFormat="1" ht="23.25" customHeight="1" x14ac:dyDescent="0.25">
      <c r="A97" s="124" t="s">
        <v>12</v>
      </c>
      <c r="B97" s="198"/>
      <c r="C97" s="21">
        <v>1</v>
      </c>
      <c r="D97" s="160">
        <v>1</v>
      </c>
      <c r="E97" s="19">
        <v>0</v>
      </c>
      <c r="F97" s="127">
        <f t="shared" si="8"/>
        <v>0</v>
      </c>
      <c r="G97" s="111"/>
      <c r="H97" s="187"/>
      <c r="I97" s="187"/>
      <c r="J97" s="187"/>
      <c r="K97" s="187"/>
      <c r="L97" s="187"/>
      <c r="M97" s="111"/>
      <c r="N97" s="111"/>
    </row>
    <row r="98" spans="1:14" s="15" customFormat="1" ht="23.25" customHeight="1" x14ac:dyDescent="0.25">
      <c r="A98" s="124" t="s">
        <v>13</v>
      </c>
      <c r="B98" s="198"/>
      <c r="C98" s="21">
        <v>1</v>
      </c>
      <c r="D98" s="160">
        <v>1</v>
      </c>
      <c r="E98" s="19">
        <v>0</v>
      </c>
      <c r="F98" s="127">
        <f t="shared" si="8"/>
        <v>0</v>
      </c>
      <c r="G98" s="111"/>
      <c r="H98" s="187"/>
      <c r="I98" s="187"/>
      <c r="J98" s="187"/>
      <c r="K98" s="187"/>
      <c r="L98" s="187"/>
      <c r="M98" s="111"/>
      <c r="N98" s="111"/>
    </row>
    <row r="99" spans="1:14" s="15" customFormat="1" ht="23.25" customHeight="1" x14ac:dyDescent="0.25">
      <c r="A99" s="124" t="s">
        <v>14</v>
      </c>
      <c r="B99" s="198"/>
      <c r="C99" s="21">
        <v>1</v>
      </c>
      <c r="D99" s="160">
        <v>1</v>
      </c>
      <c r="E99" s="19">
        <v>0</v>
      </c>
      <c r="F99" s="127">
        <f t="shared" si="8"/>
        <v>0</v>
      </c>
      <c r="G99" s="111"/>
      <c r="H99" s="187"/>
      <c r="I99" s="187"/>
      <c r="J99" s="187"/>
      <c r="K99" s="187"/>
      <c r="L99" s="187"/>
      <c r="M99" s="111"/>
      <c r="N99" s="111"/>
    </row>
    <row r="100" spans="1:14" s="15" customFormat="1" ht="23.25" customHeight="1" x14ac:dyDescent="0.25">
      <c r="A100" s="124" t="s">
        <v>15</v>
      </c>
      <c r="B100" s="198"/>
      <c r="C100" s="21">
        <v>1</v>
      </c>
      <c r="D100" s="160">
        <v>1</v>
      </c>
      <c r="E100" s="19">
        <v>0</v>
      </c>
      <c r="F100" s="127">
        <f t="shared" si="8"/>
        <v>0</v>
      </c>
      <c r="G100" s="111"/>
      <c r="H100" s="187"/>
      <c r="I100" s="187"/>
      <c r="J100" s="187"/>
      <c r="K100" s="187"/>
      <c r="L100" s="187"/>
      <c r="M100" s="111"/>
      <c r="N100" s="111"/>
    </row>
    <row r="101" spans="1:14" s="15" customFormat="1" ht="23.25" customHeight="1" x14ac:dyDescent="0.25">
      <c r="A101" s="124" t="s">
        <v>16</v>
      </c>
      <c r="B101" s="196"/>
      <c r="C101" s="21">
        <v>1</v>
      </c>
      <c r="D101" s="160">
        <v>1</v>
      </c>
      <c r="E101" s="19">
        <v>0</v>
      </c>
      <c r="F101" s="127">
        <f t="shared" si="8"/>
        <v>0</v>
      </c>
      <c r="G101" s="111"/>
      <c r="H101" s="187"/>
      <c r="I101" s="187"/>
      <c r="J101" s="187"/>
      <c r="K101" s="187"/>
      <c r="L101" s="187"/>
      <c r="M101" s="111"/>
      <c r="N101" s="111"/>
    </row>
    <row r="102" spans="1:14" s="15" customFormat="1" ht="23.25" customHeight="1" x14ac:dyDescent="0.25">
      <c r="A102" s="124" t="s">
        <v>17</v>
      </c>
      <c r="B102" s="196"/>
      <c r="C102" s="21">
        <v>1</v>
      </c>
      <c r="D102" s="160">
        <v>1</v>
      </c>
      <c r="E102" s="19">
        <v>0</v>
      </c>
      <c r="F102" s="127">
        <f t="shared" si="8"/>
        <v>0</v>
      </c>
      <c r="G102" s="111"/>
      <c r="H102" s="187"/>
      <c r="I102" s="187"/>
      <c r="J102" s="187"/>
      <c r="K102" s="187"/>
      <c r="L102" s="187"/>
      <c r="M102" s="111"/>
      <c r="N102" s="111"/>
    </row>
    <row r="103" spans="1:14" s="15" customFormat="1" ht="23.25" customHeight="1" x14ac:dyDescent="0.25">
      <c r="A103" s="124" t="s">
        <v>56</v>
      </c>
      <c r="B103" s="198"/>
      <c r="C103" s="21">
        <v>1</v>
      </c>
      <c r="D103" s="160">
        <v>1</v>
      </c>
      <c r="E103" s="19">
        <v>0</v>
      </c>
      <c r="F103" s="127">
        <f t="shared" si="8"/>
        <v>0</v>
      </c>
      <c r="G103" s="111"/>
      <c r="H103" s="187"/>
      <c r="I103" s="187"/>
      <c r="J103" s="187"/>
      <c r="K103" s="187"/>
      <c r="L103" s="187"/>
      <c r="M103" s="111"/>
      <c r="N103" s="111"/>
    </row>
    <row r="104" spans="1:14" s="15" customFormat="1" ht="23.25" customHeight="1" x14ac:dyDescent="0.25">
      <c r="A104" s="124" t="s">
        <v>18</v>
      </c>
      <c r="B104" s="198"/>
      <c r="C104" s="21">
        <v>1</v>
      </c>
      <c r="D104" s="160">
        <v>1</v>
      </c>
      <c r="E104" s="19">
        <v>0</v>
      </c>
      <c r="F104" s="127">
        <f t="shared" si="8"/>
        <v>0</v>
      </c>
      <c r="G104" s="111"/>
      <c r="H104" s="187"/>
      <c r="I104" s="187"/>
      <c r="J104" s="187"/>
      <c r="K104" s="187"/>
      <c r="L104" s="187"/>
      <c r="M104" s="111"/>
      <c r="N104" s="111"/>
    </row>
    <row r="105" spans="1:14" s="15" customFormat="1" ht="23.25" customHeight="1" x14ac:dyDescent="0.25">
      <c r="A105" s="124" t="s">
        <v>114</v>
      </c>
      <c r="B105" s="199"/>
      <c r="C105" s="21">
        <v>1</v>
      </c>
      <c r="D105" s="160">
        <v>1</v>
      </c>
      <c r="E105" s="19">
        <v>0</v>
      </c>
      <c r="F105" s="127">
        <f t="shared" ref="F105:F108" si="9">C105*D105*E105</f>
        <v>0</v>
      </c>
      <c r="G105" s="111"/>
      <c r="H105" s="187"/>
      <c r="I105" s="187"/>
      <c r="J105" s="187"/>
      <c r="K105" s="187"/>
      <c r="L105" s="187"/>
      <c r="M105" s="111"/>
      <c r="N105" s="111"/>
    </row>
    <row r="106" spans="1:14" s="15" customFormat="1" ht="23.25" customHeight="1" x14ac:dyDescent="0.25">
      <c r="A106" s="124" t="s">
        <v>117</v>
      </c>
      <c r="B106" s="199"/>
      <c r="C106" s="21">
        <v>1</v>
      </c>
      <c r="D106" s="160">
        <v>1</v>
      </c>
      <c r="E106" s="19">
        <v>0</v>
      </c>
      <c r="F106" s="127">
        <f t="shared" si="9"/>
        <v>0</v>
      </c>
      <c r="G106" s="111"/>
      <c r="H106" s="187"/>
      <c r="I106" s="187"/>
      <c r="J106" s="187"/>
      <c r="K106" s="187"/>
      <c r="L106" s="187"/>
      <c r="M106" s="111"/>
      <c r="N106" s="111"/>
    </row>
    <row r="107" spans="1:14" s="15" customFormat="1" ht="23.25" customHeight="1" x14ac:dyDescent="0.25">
      <c r="A107" s="124" t="s">
        <v>23</v>
      </c>
      <c r="B107" s="199"/>
      <c r="C107" s="21">
        <v>1</v>
      </c>
      <c r="D107" s="160">
        <v>1</v>
      </c>
      <c r="E107" s="19">
        <v>0</v>
      </c>
      <c r="F107" s="127">
        <f t="shared" si="9"/>
        <v>0</v>
      </c>
      <c r="G107" s="111"/>
      <c r="H107" s="187"/>
      <c r="I107" s="187"/>
      <c r="J107" s="187"/>
      <c r="K107" s="187"/>
      <c r="L107" s="187"/>
      <c r="M107" s="111"/>
      <c r="N107" s="111"/>
    </row>
    <row r="108" spans="1:14" s="15" customFormat="1" ht="23.25" customHeight="1" x14ac:dyDescent="0.25">
      <c r="A108" s="124" t="s">
        <v>24</v>
      </c>
      <c r="B108" s="200"/>
      <c r="C108" s="21">
        <v>1</v>
      </c>
      <c r="D108" s="160">
        <v>1</v>
      </c>
      <c r="E108" s="19">
        <v>0</v>
      </c>
      <c r="F108" s="127">
        <f t="shared" si="9"/>
        <v>0</v>
      </c>
      <c r="G108" s="111"/>
      <c r="H108" s="187"/>
      <c r="I108" s="187"/>
      <c r="J108" s="187"/>
      <c r="K108" s="187"/>
      <c r="L108" s="187"/>
      <c r="M108" s="111"/>
      <c r="N108" s="111"/>
    </row>
    <row r="109" spans="1:14" s="15" customFormat="1" ht="23.25" customHeight="1" x14ac:dyDescent="0.25">
      <c r="A109" s="220"/>
      <c r="B109" s="200"/>
      <c r="C109" s="21">
        <v>1</v>
      </c>
      <c r="D109" s="160">
        <v>1</v>
      </c>
      <c r="E109" s="19">
        <v>0</v>
      </c>
      <c r="F109" s="127">
        <f t="shared" ref="F109" si="10">C109*D109*E109</f>
        <v>0</v>
      </c>
      <c r="G109" s="111"/>
      <c r="H109" s="187"/>
      <c r="I109" s="187"/>
      <c r="J109" s="187"/>
      <c r="K109" s="187"/>
      <c r="L109" s="187"/>
      <c r="M109" s="111"/>
      <c r="N109" s="111"/>
    </row>
    <row r="110" spans="1:14" s="15" customFormat="1" ht="23.25" customHeight="1" x14ac:dyDescent="0.25">
      <c r="A110" s="220"/>
      <c r="B110" s="200"/>
      <c r="C110" s="21">
        <v>1</v>
      </c>
      <c r="D110" s="160">
        <v>1</v>
      </c>
      <c r="E110" s="19">
        <v>0</v>
      </c>
      <c r="F110" s="127">
        <f t="shared" ref="F110" si="11">C110*D110*E110</f>
        <v>0</v>
      </c>
      <c r="G110" s="111"/>
      <c r="H110" s="187"/>
      <c r="I110" s="187"/>
      <c r="J110" s="187"/>
      <c r="K110" s="187"/>
      <c r="L110" s="187"/>
      <c r="M110" s="111"/>
      <c r="N110" s="111"/>
    </row>
    <row r="111" spans="1:14" s="15" customFormat="1" ht="23.25" customHeight="1" x14ac:dyDescent="0.25">
      <c r="A111" s="124" t="s">
        <v>106</v>
      </c>
      <c r="B111" s="200"/>
      <c r="C111" s="126"/>
      <c r="D111" s="160"/>
      <c r="E111" s="201"/>
      <c r="F111" s="211">
        <v>0</v>
      </c>
      <c r="G111" s="111"/>
      <c r="H111" s="187"/>
      <c r="I111" s="187"/>
      <c r="J111" s="187"/>
      <c r="K111" s="187"/>
      <c r="L111" s="187"/>
      <c r="M111" s="111"/>
      <c r="N111" s="111"/>
    </row>
    <row r="112" spans="1:14" s="15" customFormat="1" ht="23.25" customHeight="1" x14ac:dyDescent="0.25">
      <c r="A112" s="124" t="s">
        <v>205</v>
      </c>
      <c r="B112" s="200"/>
      <c r="C112" s="126"/>
      <c r="D112" s="160"/>
      <c r="E112" s="201"/>
      <c r="F112" s="211">
        <v>0</v>
      </c>
      <c r="G112" s="111"/>
      <c r="H112" s="187"/>
      <c r="I112" s="187"/>
      <c r="J112" s="187"/>
      <c r="K112" s="187"/>
      <c r="L112" s="187"/>
      <c r="M112" s="111"/>
      <c r="N112" s="111"/>
    </row>
    <row r="113" spans="1:14" s="15" customFormat="1" ht="23.25" customHeight="1" thickBot="1" x14ac:dyDescent="0.3">
      <c r="A113" s="390" t="s">
        <v>172</v>
      </c>
      <c r="B113" s="391"/>
      <c r="C113" s="391"/>
      <c r="D113" s="391"/>
      <c r="E113" s="391"/>
      <c r="F113" s="163">
        <f>SUM(F78:F112)</f>
        <v>0</v>
      </c>
      <c r="G113" s="111"/>
      <c r="H113" s="111"/>
      <c r="I113" s="111"/>
      <c r="J113" s="111"/>
      <c r="K113" s="111"/>
      <c r="L113" s="111"/>
      <c r="M113" s="111"/>
      <c r="N113" s="111"/>
    </row>
    <row r="114" spans="1:14" s="15" customFormat="1" ht="23.25" customHeight="1" thickBot="1" x14ac:dyDescent="0.3">
      <c r="A114" s="137"/>
      <c r="B114" s="138"/>
      <c r="C114" s="139"/>
      <c r="D114" s="139"/>
      <c r="E114" s="139"/>
      <c r="F114" s="140"/>
      <c r="G114" s="111"/>
      <c r="H114" s="111"/>
      <c r="I114" s="111"/>
      <c r="J114" s="111"/>
      <c r="K114" s="111"/>
      <c r="L114" s="111"/>
      <c r="M114" s="111"/>
      <c r="N114" s="111"/>
    </row>
    <row r="115" spans="1:14" s="15" customFormat="1" ht="36.75" customHeight="1" x14ac:dyDescent="0.25">
      <c r="A115" s="421" t="s">
        <v>158</v>
      </c>
      <c r="B115" s="422"/>
      <c r="C115" s="144" t="s">
        <v>157</v>
      </c>
      <c r="D115" s="145"/>
      <c r="E115" s="202" t="s">
        <v>149</v>
      </c>
      <c r="F115" s="203" t="s">
        <v>206</v>
      </c>
      <c r="G115" s="141"/>
      <c r="H115" s="141"/>
      <c r="I115" s="111"/>
      <c r="J115" s="111"/>
      <c r="K115" s="111"/>
      <c r="L115" s="111"/>
      <c r="M115" s="111"/>
      <c r="N115" s="111"/>
    </row>
    <row r="116" spans="1:14" s="15" customFormat="1" ht="23.25" customHeight="1" x14ac:dyDescent="0.25">
      <c r="A116" s="124" t="s">
        <v>97</v>
      </c>
      <c r="B116" s="125" t="s">
        <v>98</v>
      </c>
      <c r="C116" s="204">
        <f>'ESTIMATIVA DE RECEITA'!B20</f>
        <v>0</v>
      </c>
      <c r="D116" s="126">
        <f>F97</f>
        <v>0</v>
      </c>
      <c r="E116" s="210">
        <v>0</v>
      </c>
      <c r="F116" s="127">
        <f>C116*D116*E116</f>
        <v>0</v>
      </c>
      <c r="G116" s="141"/>
      <c r="H116" s="141"/>
      <c r="I116" s="111"/>
      <c r="J116" s="111"/>
      <c r="K116" s="111"/>
      <c r="L116" s="111"/>
      <c r="M116" s="111"/>
      <c r="N116" s="111"/>
    </row>
    <row r="117" spans="1:14" s="15" customFormat="1" ht="23.25" customHeight="1" x14ac:dyDescent="0.25">
      <c r="A117" s="124" t="s">
        <v>0</v>
      </c>
      <c r="B117" s="125" t="s">
        <v>31</v>
      </c>
      <c r="C117" s="204">
        <f>'ESTIMATIVA DE RECEITA'!B20</f>
        <v>0</v>
      </c>
      <c r="D117" s="126">
        <v>1</v>
      </c>
      <c r="E117" s="210">
        <v>600</v>
      </c>
      <c r="F117" s="127">
        <f t="shared" ref="F117:F119" si="12">C117*D117*E117</f>
        <v>0</v>
      </c>
      <c r="G117" s="141"/>
      <c r="H117" s="141"/>
      <c r="I117" s="111"/>
      <c r="J117" s="111"/>
      <c r="K117" s="111"/>
      <c r="L117" s="111"/>
      <c r="M117" s="111"/>
      <c r="N117" s="111"/>
    </row>
    <row r="118" spans="1:14" ht="23.25" customHeight="1" x14ac:dyDescent="0.2">
      <c r="A118" s="124" t="s">
        <v>32</v>
      </c>
      <c r="B118" s="125" t="s">
        <v>33</v>
      </c>
      <c r="C118" s="204">
        <f>'ESTIMATIVA DE RECEITA'!B20</f>
        <v>0</v>
      </c>
      <c r="D118" s="126">
        <v>2</v>
      </c>
      <c r="E118" s="210">
        <v>200</v>
      </c>
      <c r="F118" s="127">
        <f t="shared" si="12"/>
        <v>0</v>
      </c>
      <c r="G118" s="205"/>
      <c r="H118" s="205"/>
      <c r="I118" s="99"/>
      <c r="J118" s="99"/>
      <c r="K118" s="99"/>
      <c r="L118" s="99"/>
      <c r="M118" s="99"/>
      <c r="N118" s="99"/>
    </row>
    <row r="119" spans="1:14" ht="23.25" customHeight="1" x14ac:dyDescent="0.2">
      <c r="A119" s="124" t="s">
        <v>34</v>
      </c>
      <c r="B119" s="125" t="s">
        <v>35</v>
      </c>
      <c r="C119" s="204">
        <f>'ESTIMATIVA DE RECEITA'!B20</f>
        <v>0</v>
      </c>
      <c r="D119" s="126">
        <v>1</v>
      </c>
      <c r="E119" s="210">
        <v>50</v>
      </c>
      <c r="F119" s="127">
        <f t="shared" si="12"/>
        <v>0</v>
      </c>
      <c r="G119" s="205"/>
      <c r="H119" s="205"/>
      <c r="I119" s="99"/>
      <c r="J119" s="99"/>
      <c r="K119" s="99"/>
      <c r="L119" s="99"/>
      <c r="M119" s="99"/>
      <c r="N119" s="99"/>
    </row>
    <row r="120" spans="1:14" ht="23.25" customHeight="1" thickBot="1" x14ac:dyDescent="0.25">
      <c r="A120" s="412" t="s">
        <v>96</v>
      </c>
      <c r="B120" s="413"/>
      <c r="C120" s="413"/>
      <c r="D120" s="413"/>
      <c r="E120" s="413"/>
      <c r="F120" s="136">
        <f>SUM(F116:F119)</f>
        <v>0</v>
      </c>
      <c r="G120" s="205"/>
      <c r="H120" s="205"/>
      <c r="I120" s="99"/>
      <c r="J120" s="99"/>
      <c r="K120" s="99"/>
      <c r="L120" s="99"/>
      <c r="M120" s="99"/>
      <c r="N120" s="99"/>
    </row>
    <row r="121" spans="1:14" ht="27.75" customHeight="1" x14ac:dyDescent="0.2">
      <c r="A121" s="206"/>
      <c r="B121" s="207"/>
      <c r="C121" s="208"/>
      <c r="D121" s="209"/>
      <c r="E121" s="209"/>
      <c r="F121" s="209"/>
      <c r="G121" s="205"/>
      <c r="H121" s="205"/>
      <c r="I121" s="99"/>
      <c r="J121" s="99"/>
      <c r="K121" s="99"/>
      <c r="L121" s="99"/>
      <c r="M121" s="99"/>
      <c r="N121" s="99"/>
    </row>
    <row r="122" spans="1:14" x14ac:dyDescent="0.2">
      <c r="A122" s="206"/>
      <c r="B122" s="207"/>
      <c r="C122" s="208"/>
      <c r="D122" s="209"/>
      <c r="E122" s="209"/>
      <c r="F122" s="209"/>
      <c r="G122" s="205"/>
      <c r="H122" s="205"/>
      <c r="I122" s="99"/>
      <c r="J122" s="99"/>
      <c r="K122" s="99"/>
      <c r="L122" s="99"/>
      <c r="M122" s="99"/>
      <c r="N122" s="99"/>
    </row>
    <row r="123" spans="1:14" x14ac:dyDescent="0.2">
      <c r="A123" s="206"/>
      <c r="B123" s="207"/>
      <c r="C123" s="208"/>
      <c r="D123" s="209"/>
      <c r="E123" s="209"/>
      <c r="F123" s="209"/>
      <c r="G123" s="205"/>
      <c r="H123" s="205"/>
      <c r="I123" s="99"/>
      <c r="J123" s="99"/>
      <c r="K123" s="99"/>
      <c r="L123" s="99"/>
      <c r="M123" s="99"/>
      <c r="N123" s="99"/>
    </row>
    <row r="124" spans="1:14" x14ac:dyDescent="0.2">
      <c r="A124" s="206"/>
      <c r="B124" s="207"/>
      <c r="C124" s="208"/>
      <c r="D124" s="209"/>
      <c r="E124" s="209"/>
      <c r="F124" s="209"/>
      <c r="G124" s="205"/>
      <c r="H124" s="205"/>
      <c r="I124" s="99"/>
      <c r="J124" s="99"/>
      <c r="K124" s="99"/>
      <c r="L124" s="99"/>
      <c r="M124" s="99"/>
      <c r="N124" s="99"/>
    </row>
    <row r="125" spans="1:14" x14ac:dyDescent="0.2">
      <c r="A125" s="206"/>
      <c r="B125" s="207"/>
      <c r="C125" s="208"/>
      <c r="D125" s="209"/>
      <c r="E125" s="209"/>
      <c r="F125" s="209"/>
      <c r="G125" s="205"/>
      <c r="H125" s="205"/>
      <c r="I125" s="99"/>
      <c r="J125" s="99"/>
      <c r="K125" s="99"/>
      <c r="L125" s="99"/>
      <c r="M125" s="99"/>
      <c r="N125" s="99"/>
    </row>
    <row r="126" spans="1:14" x14ac:dyDescent="0.2">
      <c r="A126" s="206"/>
      <c r="B126" s="207"/>
      <c r="C126" s="208"/>
      <c r="D126" s="209"/>
      <c r="E126" s="209"/>
      <c r="F126" s="209"/>
      <c r="G126" s="205"/>
      <c r="H126" s="205"/>
      <c r="I126" s="99"/>
      <c r="J126" s="99"/>
      <c r="K126" s="99"/>
      <c r="L126" s="99"/>
      <c r="M126" s="99"/>
      <c r="N126" s="99"/>
    </row>
    <row r="127" spans="1:14" x14ac:dyDescent="0.2">
      <c r="A127" s="206"/>
      <c r="B127" s="207"/>
      <c r="C127" s="208"/>
      <c r="D127" s="209"/>
      <c r="E127" s="209"/>
      <c r="F127" s="209"/>
      <c r="G127" s="205"/>
      <c r="H127" s="205"/>
      <c r="I127" s="99"/>
      <c r="J127" s="99"/>
      <c r="K127" s="99"/>
      <c r="L127" s="99"/>
      <c r="M127" s="99"/>
      <c r="N127" s="99"/>
    </row>
    <row r="128" spans="1:14" x14ac:dyDescent="0.2">
      <c r="A128" s="206"/>
      <c r="B128" s="207"/>
      <c r="C128" s="208"/>
      <c r="D128" s="209"/>
      <c r="E128" s="209"/>
      <c r="F128" s="209"/>
      <c r="G128" s="205"/>
      <c r="H128" s="205"/>
      <c r="I128" s="99"/>
      <c r="J128" s="99"/>
      <c r="K128" s="99"/>
      <c r="L128" s="99"/>
      <c r="M128" s="99"/>
      <c r="N128" s="99"/>
    </row>
    <row r="129" spans="1:14" x14ac:dyDescent="0.2">
      <c r="A129" s="206"/>
      <c r="B129" s="207"/>
      <c r="C129" s="208"/>
      <c r="D129" s="209"/>
      <c r="E129" s="209"/>
      <c r="F129" s="209"/>
      <c r="G129" s="205"/>
      <c r="H129" s="205"/>
      <c r="I129" s="99"/>
      <c r="J129" s="99"/>
      <c r="K129" s="99"/>
      <c r="L129" s="99"/>
      <c r="M129" s="99"/>
      <c r="N129" s="99"/>
    </row>
    <row r="130" spans="1:14" x14ac:dyDescent="0.2">
      <c r="A130" s="206"/>
      <c r="B130" s="207"/>
      <c r="C130" s="208"/>
      <c r="D130" s="209"/>
      <c r="E130" s="209"/>
      <c r="F130" s="209"/>
      <c r="G130" s="205"/>
      <c r="H130" s="205"/>
      <c r="I130" s="99"/>
      <c r="J130" s="99"/>
      <c r="K130" s="99"/>
      <c r="L130" s="99"/>
      <c r="M130" s="99"/>
      <c r="N130" s="99"/>
    </row>
    <row r="131" spans="1:14" x14ac:dyDescent="0.2">
      <c r="A131" s="206"/>
      <c r="B131" s="207"/>
      <c r="C131" s="208"/>
      <c r="D131" s="209"/>
      <c r="E131" s="209"/>
      <c r="F131" s="209"/>
      <c r="G131" s="205"/>
      <c r="H131" s="205"/>
      <c r="I131" s="99"/>
      <c r="J131" s="99"/>
      <c r="K131" s="99"/>
      <c r="L131" s="99"/>
      <c r="M131" s="99"/>
      <c r="N131" s="99"/>
    </row>
    <row r="132" spans="1:14" x14ac:dyDescent="0.2">
      <c r="A132" s="206"/>
      <c r="B132" s="207"/>
      <c r="C132" s="208"/>
      <c r="D132" s="209"/>
      <c r="E132" s="209"/>
      <c r="F132" s="209"/>
      <c r="G132" s="205"/>
      <c r="H132" s="205"/>
      <c r="I132" s="99"/>
      <c r="J132" s="99"/>
      <c r="K132" s="99"/>
      <c r="L132" s="99"/>
      <c r="M132" s="99"/>
      <c r="N132" s="99"/>
    </row>
    <row r="133" spans="1:14" x14ac:dyDescent="0.2">
      <c r="A133" s="206"/>
      <c r="B133" s="207"/>
      <c r="C133" s="208"/>
      <c r="D133" s="209"/>
      <c r="E133" s="209"/>
      <c r="F133" s="209"/>
      <c r="G133" s="205"/>
      <c r="H133" s="205"/>
      <c r="I133" s="99"/>
      <c r="J133" s="99"/>
      <c r="K133" s="99"/>
      <c r="L133" s="99"/>
      <c r="M133" s="99"/>
      <c r="N133" s="99"/>
    </row>
    <row r="134" spans="1:14" x14ac:dyDescent="0.2">
      <c r="A134" s="206"/>
      <c r="B134" s="207"/>
      <c r="C134" s="208"/>
      <c r="D134" s="209"/>
      <c r="E134" s="209"/>
      <c r="F134" s="209"/>
      <c r="G134" s="205"/>
      <c r="H134" s="205"/>
      <c r="I134" s="99"/>
      <c r="J134" s="99"/>
      <c r="K134" s="99"/>
      <c r="L134" s="99"/>
      <c r="M134" s="99"/>
      <c r="N134" s="99"/>
    </row>
    <row r="135" spans="1:14" x14ac:dyDescent="0.2">
      <c r="A135" s="206"/>
      <c r="B135" s="207"/>
      <c r="C135" s="208"/>
      <c r="D135" s="209"/>
      <c r="E135" s="209"/>
      <c r="F135" s="209"/>
      <c r="G135" s="205"/>
      <c r="H135" s="205"/>
      <c r="I135" s="99"/>
      <c r="J135" s="99"/>
      <c r="K135" s="99"/>
      <c r="L135" s="99"/>
      <c r="M135" s="99"/>
      <c r="N135" s="99"/>
    </row>
    <row r="136" spans="1:14" x14ac:dyDescent="0.2">
      <c r="A136" s="206"/>
      <c r="B136" s="207"/>
      <c r="C136" s="208"/>
      <c r="D136" s="209"/>
      <c r="E136" s="209"/>
      <c r="F136" s="209"/>
      <c r="G136" s="205"/>
      <c r="H136" s="205"/>
      <c r="I136" s="99"/>
      <c r="J136" s="99"/>
      <c r="K136" s="99"/>
      <c r="L136" s="99"/>
      <c r="M136" s="99"/>
      <c r="N136" s="99"/>
    </row>
    <row r="137" spans="1:14" x14ac:dyDescent="0.2">
      <c r="A137" s="206"/>
      <c r="B137" s="207"/>
      <c r="C137" s="208"/>
      <c r="D137" s="209"/>
      <c r="E137" s="209"/>
      <c r="F137" s="209"/>
      <c r="G137" s="205"/>
      <c r="H137" s="205"/>
      <c r="I137" s="99"/>
      <c r="J137" s="99"/>
      <c r="K137" s="99"/>
      <c r="L137" s="99"/>
      <c r="M137" s="99"/>
      <c r="N137" s="99"/>
    </row>
    <row r="138" spans="1:14" x14ac:dyDescent="0.2">
      <c r="A138" s="206"/>
      <c r="B138" s="207"/>
      <c r="C138" s="208"/>
      <c r="D138" s="209"/>
      <c r="E138" s="209"/>
      <c r="F138" s="209"/>
      <c r="G138" s="205"/>
      <c r="H138" s="205"/>
      <c r="I138" s="99"/>
      <c r="J138" s="99"/>
      <c r="K138" s="99"/>
      <c r="L138" s="99"/>
      <c r="M138" s="99"/>
      <c r="N138" s="99"/>
    </row>
    <row r="139" spans="1:14" x14ac:dyDescent="0.2">
      <c r="A139" s="206"/>
      <c r="B139" s="207"/>
      <c r="C139" s="208"/>
      <c r="D139" s="209"/>
      <c r="E139" s="209"/>
      <c r="F139" s="209"/>
      <c r="G139" s="205"/>
      <c r="H139" s="205"/>
      <c r="I139" s="99"/>
      <c r="J139" s="99"/>
      <c r="K139" s="99"/>
      <c r="L139" s="99"/>
      <c r="M139" s="99"/>
      <c r="N139" s="99"/>
    </row>
    <row r="140" spans="1:14" x14ac:dyDescent="0.2">
      <c r="A140" s="206"/>
      <c r="B140" s="207"/>
      <c r="C140" s="208"/>
      <c r="D140" s="209"/>
      <c r="E140" s="209"/>
      <c r="F140" s="209"/>
      <c r="G140" s="205"/>
      <c r="H140" s="205"/>
      <c r="I140" s="99"/>
      <c r="J140" s="99"/>
      <c r="K140" s="99"/>
      <c r="L140" s="99"/>
      <c r="M140" s="99"/>
      <c r="N140" s="99"/>
    </row>
    <row r="141" spans="1:14" x14ac:dyDescent="0.2">
      <c r="A141" s="206"/>
      <c r="B141" s="207"/>
      <c r="C141" s="208"/>
      <c r="D141" s="209"/>
      <c r="E141" s="209"/>
      <c r="F141" s="209"/>
      <c r="G141" s="205"/>
      <c r="H141" s="205"/>
      <c r="I141" s="99"/>
      <c r="J141" s="99"/>
      <c r="K141" s="99"/>
      <c r="L141" s="99"/>
      <c r="M141" s="99"/>
      <c r="N141" s="99"/>
    </row>
    <row r="142" spans="1:14" x14ac:dyDescent="0.2">
      <c r="A142" s="206"/>
      <c r="B142" s="207"/>
      <c r="C142" s="208"/>
      <c r="D142" s="209"/>
      <c r="E142" s="209"/>
      <c r="F142" s="209"/>
      <c r="G142" s="205"/>
      <c r="H142" s="205"/>
      <c r="I142" s="99"/>
      <c r="J142" s="99"/>
      <c r="K142" s="99"/>
      <c r="L142" s="99"/>
      <c r="M142" s="99"/>
      <c r="N142" s="99"/>
    </row>
    <row r="143" spans="1:14" x14ac:dyDescent="0.2">
      <c r="A143" s="206"/>
      <c r="B143" s="207"/>
      <c r="C143" s="208"/>
      <c r="D143" s="209"/>
      <c r="E143" s="209"/>
      <c r="F143" s="209"/>
      <c r="G143" s="205"/>
      <c r="H143" s="205"/>
      <c r="I143" s="99"/>
      <c r="J143" s="99"/>
      <c r="K143" s="99"/>
      <c r="L143" s="99"/>
      <c r="M143" s="99"/>
      <c r="N143" s="99"/>
    </row>
    <row r="144" spans="1:14" x14ac:dyDescent="0.2">
      <c r="A144" s="206"/>
      <c r="B144" s="207"/>
      <c r="C144" s="208"/>
      <c r="D144" s="209"/>
      <c r="E144" s="209"/>
      <c r="F144" s="209"/>
      <c r="G144" s="205"/>
      <c r="H144" s="205"/>
      <c r="I144" s="99"/>
      <c r="J144" s="99"/>
      <c r="K144" s="99"/>
      <c r="L144" s="99"/>
      <c r="M144" s="99"/>
      <c r="N144" s="99"/>
    </row>
    <row r="145" spans="1:14" x14ac:dyDescent="0.2">
      <c r="A145" s="206"/>
      <c r="B145" s="207"/>
      <c r="C145" s="208"/>
      <c r="D145" s="209"/>
      <c r="E145" s="209"/>
      <c r="F145" s="209"/>
      <c r="G145" s="205"/>
      <c r="H145" s="205"/>
      <c r="I145" s="99"/>
      <c r="J145" s="99"/>
      <c r="K145" s="99"/>
      <c r="L145" s="99"/>
      <c r="M145" s="99"/>
      <c r="N145" s="99"/>
    </row>
    <row r="146" spans="1:14" x14ac:dyDescent="0.2">
      <c r="A146" s="206"/>
      <c r="B146" s="207"/>
      <c r="C146" s="208"/>
      <c r="D146" s="209"/>
      <c r="E146" s="209"/>
      <c r="F146" s="209"/>
      <c r="G146" s="205"/>
      <c r="H146" s="205"/>
      <c r="I146" s="99"/>
      <c r="J146" s="99"/>
      <c r="K146" s="99"/>
      <c r="L146" s="99"/>
      <c r="M146" s="99"/>
      <c r="N146" s="99"/>
    </row>
    <row r="147" spans="1:14" x14ac:dyDescent="0.2">
      <c r="A147" s="206"/>
      <c r="B147" s="207"/>
      <c r="C147" s="208"/>
      <c r="D147" s="209"/>
      <c r="E147" s="209"/>
      <c r="F147" s="209"/>
      <c r="G147" s="205"/>
      <c r="H147" s="205"/>
      <c r="I147" s="99"/>
      <c r="J147" s="99"/>
      <c r="K147" s="99"/>
      <c r="L147" s="99"/>
      <c r="M147" s="99"/>
      <c r="N147" s="99"/>
    </row>
    <row r="148" spans="1:14" x14ac:dyDescent="0.2">
      <c r="A148" s="206"/>
      <c r="B148" s="207"/>
      <c r="C148" s="208"/>
      <c r="D148" s="209"/>
      <c r="E148" s="209"/>
      <c r="F148" s="209"/>
      <c r="G148" s="205"/>
      <c r="H148" s="205"/>
      <c r="I148" s="99"/>
      <c r="J148" s="99"/>
      <c r="K148" s="99"/>
      <c r="L148" s="99"/>
      <c r="M148" s="99"/>
      <c r="N148" s="99"/>
    </row>
    <row r="149" spans="1:14" x14ac:dyDescent="0.2">
      <c r="A149" s="206"/>
      <c r="B149" s="207"/>
      <c r="C149" s="208"/>
      <c r="D149" s="209"/>
      <c r="E149" s="209"/>
      <c r="F149" s="209"/>
      <c r="G149" s="205"/>
      <c r="H149" s="205"/>
      <c r="I149" s="99"/>
      <c r="J149" s="99"/>
      <c r="K149" s="99"/>
      <c r="L149" s="99"/>
      <c r="M149" s="99"/>
      <c r="N149" s="99"/>
    </row>
    <row r="150" spans="1:14" x14ac:dyDescent="0.2">
      <c r="A150" s="206"/>
      <c r="B150" s="207"/>
      <c r="C150" s="208"/>
      <c r="D150" s="209"/>
      <c r="E150" s="209"/>
      <c r="F150" s="209"/>
      <c r="G150" s="205"/>
      <c r="H150" s="205"/>
      <c r="I150" s="99"/>
      <c r="J150" s="99"/>
      <c r="K150" s="99"/>
      <c r="L150" s="99"/>
      <c r="M150" s="99"/>
      <c r="N150" s="99"/>
    </row>
    <row r="151" spans="1:14" x14ac:dyDescent="0.2">
      <c r="D151" s="14"/>
      <c r="E151" s="14"/>
      <c r="F151" s="23"/>
      <c r="G151" s="2"/>
      <c r="H151" s="2"/>
    </row>
    <row r="152" spans="1:14" x14ac:dyDescent="0.2">
      <c r="D152" s="14"/>
      <c r="E152" s="14"/>
      <c r="F152" s="23"/>
      <c r="G152" s="2"/>
      <c r="H152" s="2"/>
    </row>
    <row r="153" spans="1:14" x14ac:dyDescent="0.2">
      <c r="D153" s="14"/>
      <c r="E153" s="14"/>
      <c r="F153" s="23"/>
      <c r="G153" s="2"/>
      <c r="H153" s="2"/>
    </row>
    <row r="154" spans="1:14" x14ac:dyDescent="0.2">
      <c r="D154" s="14"/>
      <c r="E154" s="14"/>
      <c r="F154" s="23"/>
      <c r="G154" s="2"/>
      <c r="H154" s="2"/>
    </row>
    <row r="155" spans="1:14" x14ac:dyDescent="0.2">
      <c r="D155" s="14"/>
      <c r="E155" s="14"/>
      <c r="F155" s="23"/>
      <c r="G155" s="2"/>
      <c r="H155" s="2"/>
    </row>
    <row r="156" spans="1:14" x14ac:dyDescent="0.2">
      <c r="D156" s="14"/>
      <c r="E156" s="14"/>
      <c r="F156" s="23"/>
      <c r="G156" s="2"/>
      <c r="H156" s="2"/>
    </row>
    <row r="157" spans="1:14" x14ac:dyDescent="0.2">
      <c r="D157" s="14"/>
      <c r="E157" s="14"/>
      <c r="F157" s="23"/>
      <c r="G157" s="2"/>
      <c r="H157" s="2"/>
    </row>
    <row r="158" spans="1:14" x14ac:dyDescent="0.2">
      <c r="D158" s="14"/>
      <c r="E158" s="14"/>
      <c r="F158" s="23"/>
      <c r="G158" s="2"/>
      <c r="H158" s="2"/>
    </row>
    <row r="159" spans="1:14" x14ac:dyDescent="0.2">
      <c r="D159" s="14"/>
      <c r="E159" s="14"/>
      <c r="F159" s="23"/>
      <c r="G159" s="2"/>
      <c r="H159" s="2"/>
    </row>
    <row r="160" spans="1:14" x14ac:dyDescent="0.2">
      <c r="D160" s="14"/>
      <c r="E160" s="14"/>
      <c r="F160" s="23"/>
      <c r="G160" s="2"/>
      <c r="H160" s="2"/>
    </row>
    <row r="161" spans="4:8" x14ac:dyDescent="0.2">
      <c r="D161" s="14"/>
      <c r="E161" s="14"/>
      <c r="F161" s="23"/>
      <c r="G161" s="2"/>
      <c r="H161" s="2"/>
    </row>
    <row r="162" spans="4:8" x14ac:dyDescent="0.2">
      <c r="D162" s="14"/>
      <c r="E162" s="14"/>
      <c r="F162" s="23"/>
      <c r="G162" s="2"/>
      <c r="H162" s="2"/>
    </row>
    <row r="163" spans="4:8" x14ac:dyDescent="0.2">
      <c r="D163" s="14"/>
      <c r="E163" s="14"/>
      <c r="F163" s="23"/>
      <c r="G163" s="2"/>
      <c r="H163" s="2"/>
    </row>
    <row r="164" spans="4:8" x14ac:dyDescent="0.2">
      <c r="D164" s="14"/>
      <c r="E164" s="14"/>
      <c r="F164" s="23"/>
      <c r="G164" s="2"/>
      <c r="H164" s="2"/>
    </row>
    <row r="165" spans="4:8" x14ac:dyDescent="0.2">
      <c r="D165" s="14"/>
      <c r="E165" s="14"/>
      <c r="F165" s="23"/>
      <c r="G165" s="2"/>
      <c r="H165" s="2"/>
    </row>
    <row r="166" spans="4:8" x14ac:dyDescent="0.2">
      <c r="D166" s="14"/>
      <c r="E166" s="14"/>
      <c r="F166" s="23"/>
      <c r="G166" s="2"/>
      <c r="H166" s="2"/>
    </row>
    <row r="167" spans="4:8" x14ac:dyDescent="0.2">
      <c r="D167" s="14"/>
      <c r="E167" s="14"/>
      <c r="F167" s="23"/>
      <c r="G167" s="2"/>
      <c r="H167" s="2"/>
    </row>
    <row r="168" spans="4:8" x14ac:dyDescent="0.2">
      <c r="D168" s="14"/>
      <c r="E168" s="14"/>
      <c r="F168" s="23"/>
      <c r="G168" s="2"/>
      <c r="H168" s="2"/>
    </row>
    <row r="169" spans="4:8" x14ac:dyDescent="0.2">
      <c r="D169" s="14"/>
      <c r="E169" s="14"/>
      <c r="F169" s="23"/>
      <c r="G169" s="2"/>
      <c r="H169" s="2"/>
    </row>
    <row r="170" spans="4:8" x14ac:dyDescent="0.2">
      <c r="D170" s="14"/>
      <c r="E170" s="14"/>
      <c r="F170" s="23"/>
      <c r="G170" s="2"/>
      <c r="H170" s="2"/>
    </row>
    <row r="171" spans="4:8" x14ac:dyDescent="0.2">
      <c r="D171" s="14"/>
      <c r="E171" s="14"/>
      <c r="F171" s="23"/>
      <c r="G171" s="2"/>
      <c r="H171" s="2"/>
    </row>
    <row r="172" spans="4:8" x14ac:dyDescent="0.2">
      <c r="D172" s="14"/>
      <c r="E172" s="14"/>
      <c r="F172" s="23"/>
      <c r="G172" s="2"/>
      <c r="H172" s="2"/>
    </row>
    <row r="173" spans="4:8" x14ac:dyDescent="0.2">
      <c r="D173" s="14"/>
      <c r="E173" s="14"/>
      <c r="F173" s="23"/>
      <c r="G173" s="2"/>
      <c r="H173" s="2"/>
    </row>
    <row r="174" spans="4:8" x14ac:dyDescent="0.2">
      <c r="D174" s="14"/>
      <c r="E174" s="14"/>
      <c r="F174" s="23"/>
      <c r="G174" s="2"/>
      <c r="H174" s="2"/>
    </row>
    <row r="175" spans="4:8" x14ac:dyDescent="0.2">
      <c r="D175" s="14"/>
      <c r="E175" s="14"/>
      <c r="F175" s="23"/>
      <c r="G175" s="2"/>
      <c r="H175" s="2"/>
    </row>
    <row r="176" spans="4:8" x14ac:dyDescent="0.2">
      <c r="D176" s="14"/>
      <c r="E176" s="14"/>
      <c r="F176" s="23"/>
      <c r="G176" s="2"/>
      <c r="H176" s="2"/>
    </row>
    <row r="177" spans="4:8" x14ac:dyDescent="0.2">
      <c r="D177" s="14"/>
      <c r="E177" s="14"/>
      <c r="F177" s="23"/>
      <c r="G177" s="2"/>
      <c r="H177" s="2"/>
    </row>
    <row r="178" spans="4:8" x14ac:dyDescent="0.2">
      <c r="D178" s="14"/>
      <c r="E178" s="14"/>
      <c r="F178" s="23"/>
      <c r="G178" s="2"/>
      <c r="H178" s="2"/>
    </row>
    <row r="179" spans="4:8" x14ac:dyDescent="0.2">
      <c r="D179" s="14"/>
      <c r="E179" s="14"/>
      <c r="F179" s="23"/>
      <c r="G179" s="2"/>
      <c r="H179" s="2"/>
    </row>
    <row r="180" spans="4:8" x14ac:dyDescent="0.2">
      <c r="D180" s="14"/>
      <c r="E180" s="14"/>
      <c r="F180" s="23"/>
      <c r="G180" s="2"/>
      <c r="H180" s="2"/>
    </row>
    <row r="181" spans="4:8" x14ac:dyDescent="0.2">
      <c r="D181" s="14"/>
      <c r="E181" s="14"/>
      <c r="F181" s="23"/>
      <c r="G181" s="2"/>
      <c r="H181" s="2"/>
    </row>
    <row r="182" spans="4:8" x14ac:dyDescent="0.2">
      <c r="D182" s="14"/>
      <c r="E182" s="14"/>
      <c r="F182" s="23"/>
      <c r="G182" s="2"/>
      <c r="H182" s="2"/>
    </row>
    <row r="183" spans="4:8" x14ac:dyDescent="0.2">
      <c r="D183" s="14"/>
      <c r="E183" s="14"/>
      <c r="F183" s="23"/>
      <c r="G183" s="2"/>
      <c r="H183" s="2"/>
    </row>
    <row r="184" spans="4:8" x14ac:dyDescent="0.2">
      <c r="D184" s="14"/>
      <c r="E184" s="14"/>
      <c r="F184" s="23"/>
      <c r="G184" s="2"/>
      <c r="H184" s="2"/>
    </row>
    <row r="185" spans="4:8" x14ac:dyDescent="0.2">
      <c r="D185" s="14"/>
      <c r="E185" s="14"/>
      <c r="F185" s="23"/>
      <c r="G185" s="2"/>
      <c r="H185" s="2"/>
    </row>
    <row r="186" spans="4:8" x14ac:dyDescent="0.2">
      <c r="D186" s="14"/>
      <c r="E186" s="14"/>
      <c r="F186" s="23"/>
      <c r="G186" s="2"/>
      <c r="H186" s="2"/>
    </row>
    <row r="187" spans="4:8" x14ac:dyDescent="0.2">
      <c r="D187" s="14"/>
      <c r="E187" s="14"/>
      <c r="F187" s="23"/>
      <c r="G187" s="2"/>
      <c r="H187" s="2"/>
    </row>
    <row r="188" spans="4:8" x14ac:dyDescent="0.2">
      <c r="D188" s="14"/>
      <c r="E188" s="14"/>
      <c r="F188" s="23"/>
      <c r="G188" s="2"/>
      <c r="H188" s="2"/>
    </row>
    <row r="189" spans="4:8" x14ac:dyDescent="0.2">
      <c r="D189" s="14"/>
      <c r="E189" s="14"/>
      <c r="F189" s="23"/>
      <c r="G189" s="2"/>
      <c r="H189" s="2"/>
    </row>
    <row r="190" spans="4:8" x14ac:dyDescent="0.2">
      <c r="D190" s="14"/>
      <c r="E190" s="14"/>
      <c r="F190" s="23"/>
      <c r="G190" s="2"/>
      <c r="H190" s="2"/>
    </row>
    <row r="191" spans="4:8" x14ac:dyDescent="0.2">
      <c r="D191" s="14"/>
      <c r="E191" s="14"/>
      <c r="F191" s="23"/>
      <c r="G191" s="2"/>
      <c r="H191" s="2"/>
    </row>
    <row r="192" spans="4:8" x14ac:dyDescent="0.2">
      <c r="D192" s="14"/>
      <c r="E192" s="14"/>
      <c r="F192" s="23"/>
      <c r="G192" s="2"/>
      <c r="H192" s="2"/>
    </row>
    <row r="193" spans="4:8" x14ac:dyDescent="0.2">
      <c r="D193" s="14"/>
      <c r="E193" s="14"/>
      <c r="F193" s="23"/>
      <c r="G193" s="2"/>
      <c r="H193" s="2"/>
    </row>
    <row r="194" spans="4:8" x14ac:dyDescent="0.2">
      <c r="D194" s="14"/>
      <c r="E194" s="14"/>
      <c r="F194" s="23"/>
      <c r="G194" s="2"/>
      <c r="H194" s="2"/>
    </row>
    <row r="195" spans="4:8" x14ac:dyDescent="0.2">
      <c r="D195" s="14"/>
      <c r="E195" s="14"/>
      <c r="F195" s="23"/>
      <c r="G195" s="2"/>
      <c r="H195" s="2"/>
    </row>
    <row r="196" spans="4:8" x14ac:dyDescent="0.2">
      <c r="D196" s="14"/>
      <c r="E196" s="14"/>
      <c r="F196" s="23"/>
      <c r="G196" s="2"/>
      <c r="H196" s="2"/>
    </row>
    <row r="197" spans="4:8" x14ac:dyDescent="0.2">
      <c r="D197" s="14"/>
      <c r="E197" s="14"/>
      <c r="F197" s="23"/>
      <c r="G197" s="2"/>
      <c r="H197" s="2"/>
    </row>
    <row r="198" spans="4:8" x14ac:dyDescent="0.2">
      <c r="D198" s="14"/>
      <c r="E198" s="14"/>
      <c r="F198" s="23"/>
      <c r="G198" s="2"/>
      <c r="H198" s="2"/>
    </row>
    <row r="199" spans="4:8" x14ac:dyDescent="0.2">
      <c r="D199" s="14"/>
      <c r="E199" s="14"/>
      <c r="F199" s="23"/>
      <c r="G199" s="2"/>
      <c r="H199" s="2"/>
    </row>
    <row r="200" spans="4:8" x14ac:dyDescent="0.2">
      <c r="D200" s="14"/>
      <c r="E200" s="14"/>
      <c r="F200" s="23"/>
      <c r="G200" s="2"/>
      <c r="H200" s="2"/>
    </row>
    <row r="201" spans="4:8" x14ac:dyDescent="0.2">
      <c r="D201" s="14"/>
      <c r="E201" s="14"/>
      <c r="F201" s="23"/>
      <c r="G201" s="2"/>
      <c r="H201" s="2"/>
    </row>
    <row r="202" spans="4:8" x14ac:dyDescent="0.2">
      <c r="D202" s="14"/>
      <c r="E202" s="14"/>
      <c r="F202" s="23"/>
      <c r="G202" s="2"/>
      <c r="H202" s="2"/>
    </row>
    <row r="203" spans="4:8" x14ac:dyDescent="0.2">
      <c r="D203" s="14"/>
      <c r="E203" s="14"/>
      <c r="F203" s="23"/>
      <c r="G203" s="2"/>
      <c r="H203" s="2"/>
    </row>
    <row r="204" spans="4:8" x14ac:dyDescent="0.2">
      <c r="D204" s="14"/>
      <c r="E204" s="14"/>
      <c r="F204" s="23"/>
      <c r="G204" s="2"/>
      <c r="H204" s="2"/>
    </row>
    <row r="205" spans="4:8" x14ac:dyDescent="0.2">
      <c r="D205" s="14"/>
      <c r="E205" s="14"/>
      <c r="F205" s="23"/>
      <c r="G205" s="2"/>
      <c r="H205" s="2"/>
    </row>
    <row r="206" spans="4:8" x14ac:dyDescent="0.2">
      <c r="D206" s="14"/>
      <c r="E206" s="14"/>
      <c r="F206" s="23"/>
      <c r="G206" s="2"/>
      <c r="H206" s="2"/>
    </row>
    <row r="207" spans="4:8" x14ac:dyDescent="0.2">
      <c r="D207" s="14"/>
      <c r="E207" s="14"/>
      <c r="F207" s="23"/>
      <c r="G207" s="2"/>
      <c r="H207" s="2"/>
    </row>
    <row r="208" spans="4:8" x14ac:dyDescent="0.2">
      <c r="D208" s="14"/>
      <c r="E208" s="14"/>
      <c r="F208" s="23"/>
      <c r="G208" s="2"/>
      <c r="H208" s="2"/>
    </row>
    <row r="209" spans="4:8" x14ac:dyDescent="0.2">
      <c r="D209" s="14"/>
      <c r="E209" s="14"/>
      <c r="F209" s="23"/>
      <c r="G209" s="2"/>
      <c r="H209" s="2"/>
    </row>
    <row r="210" spans="4:8" x14ac:dyDescent="0.2">
      <c r="D210" s="14"/>
      <c r="E210" s="14"/>
      <c r="F210" s="23"/>
      <c r="G210" s="2"/>
      <c r="H210" s="2"/>
    </row>
    <row r="211" spans="4:8" x14ac:dyDescent="0.2">
      <c r="D211" s="14"/>
      <c r="E211" s="14"/>
      <c r="F211" s="23"/>
      <c r="G211" s="2"/>
      <c r="H211" s="2"/>
    </row>
    <row r="212" spans="4:8" x14ac:dyDescent="0.2">
      <c r="D212" s="14"/>
      <c r="E212" s="14"/>
      <c r="F212" s="23"/>
      <c r="G212" s="2"/>
      <c r="H212" s="2"/>
    </row>
    <row r="213" spans="4:8" x14ac:dyDescent="0.2">
      <c r="D213" s="14"/>
      <c r="E213" s="14"/>
      <c r="F213" s="23"/>
      <c r="G213" s="2"/>
      <c r="H213" s="2"/>
    </row>
    <row r="214" spans="4:8" x14ac:dyDescent="0.2">
      <c r="D214" s="14"/>
      <c r="E214" s="14"/>
      <c r="F214" s="23"/>
      <c r="G214" s="2"/>
      <c r="H214" s="2"/>
    </row>
    <row r="215" spans="4:8" x14ac:dyDescent="0.2">
      <c r="D215" s="14"/>
      <c r="E215" s="14"/>
      <c r="F215" s="23"/>
      <c r="G215" s="2"/>
      <c r="H215" s="2"/>
    </row>
    <row r="216" spans="4:8" x14ac:dyDescent="0.2">
      <c r="D216" s="14"/>
      <c r="E216" s="14"/>
      <c r="F216" s="23"/>
      <c r="G216" s="2"/>
      <c r="H216" s="2"/>
    </row>
    <row r="217" spans="4:8" x14ac:dyDescent="0.2">
      <c r="D217" s="14"/>
      <c r="E217" s="14"/>
      <c r="F217" s="23"/>
      <c r="G217" s="2"/>
      <c r="H217" s="2"/>
    </row>
    <row r="218" spans="4:8" x14ac:dyDescent="0.2">
      <c r="D218" s="14"/>
      <c r="E218" s="14"/>
      <c r="F218" s="23"/>
      <c r="G218" s="2"/>
      <c r="H218" s="2"/>
    </row>
    <row r="219" spans="4:8" x14ac:dyDescent="0.2">
      <c r="D219" s="14"/>
      <c r="E219" s="14"/>
      <c r="F219" s="23"/>
      <c r="G219" s="2"/>
      <c r="H219" s="2"/>
    </row>
    <row r="220" spans="4:8" x14ac:dyDescent="0.2">
      <c r="D220" s="14"/>
      <c r="E220" s="14"/>
      <c r="F220" s="23"/>
      <c r="G220" s="2"/>
      <c r="H220" s="2"/>
    </row>
    <row r="221" spans="4:8" x14ac:dyDescent="0.2">
      <c r="D221" s="14"/>
      <c r="E221" s="14"/>
      <c r="F221" s="23"/>
      <c r="G221" s="2"/>
      <c r="H221" s="2"/>
    </row>
    <row r="222" spans="4:8" x14ac:dyDescent="0.2">
      <c r="D222" s="14"/>
      <c r="E222" s="14"/>
      <c r="F222" s="23"/>
      <c r="G222" s="2"/>
      <c r="H222" s="2"/>
    </row>
    <row r="223" spans="4:8" x14ac:dyDescent="0.2">
      <c r="D223" s="14"/>
      <c r="E223" s="14"/>
      <c r="F223" s="23"/>
      <c r="G223" s="2"/>
      <c r="H223" s="2"/>
    </row>
    <row r="224" spans="4:8" x14ac:dyDescent="0.2">
      <c r="D224" s="14"/>
      <c r="E224" s="14"/>
      <c r="F224" s="23"/>
      <c r="G224" s="2"/>
      <c r="H224" s="2"/>
    </row>
    <row r="225" spans="4:8" x14ac:dyDescent="0.2">
      <c r="D225" s="14"/>
      <c r="E225" s="14"/>
      <c r="F225" s="23"/>
      <c r="G225" s="2"/>
      <c r="H225" s="2"/>
    </row>
    <row r="226" spans="4:8" x14ac:dyDescent="0.2">
      <c r="D226" s="14"/>
      <c r="E226" s="14"/>
      <c r="F226" s="23"/>
      <c r="G226" s="2"/>
      <c r="H226" s="2"/>
    </row>
    <row r="227" spans="4:8" x14ac:dyDescent="0.2">
      <c r="D227" s="14"/>
      <c r="E227" s="14"/>
      <c r="F227" s="23"/>
      <c r="G227" s="2"/>
      <c r="H227" s="2"/>
    </row>
    <row r="228" spans="4:8" x14ac:dyDescent="0.2">
      <c r="D228" s="14"/>
      <c r="E228" s="14"/>
      <c r="F228" s="23"/>
      <c r="G228" s="2"/>
      <c r="H228" s="2"/>
    </row>
    <row r="229" spans="4:8" x14ac:dyDescent="0.2">
      <c r="D229" s="14"/>
      <c r="E229" s="14"/>
      <c r="F229" s="23"/>
      <c r="G229" s="2"/>
      <c r="H229" s="2"/>
    </row>
    <row r="230" spans="4:8" x14ac:dyDescent="0.2">
      <c r="D230" s="14"/>
      <c r="E230" s="14"/>
      <c r="F230" s="23"/>
      <c r="G230" s="2"/>
      <c r="H230" s="2"/>
    </row>
    <row r="231" spans="4:8" x14ac:dyDescent="0.2">
      <c r="D231" s="14"/>
      <c r="E231" s="14"/>
      <c r="F231" s="23"/>
      <c r="G231" s="2"/>
      <c r="H231" s="2"/>
    </row>
    <row r="232" spans="4:8" x14ac:dyDescent="0.2">
      <c r="D232" s="14"/>
      <c r="E232" s="14"/>
      <c r="F232" s="23"/>
      <c r="G232" s="2"/>
      <c r="H232" s="2"/>
    </row>
    <row r="233" spans="4:8" x14ac:dyDescent="0.2">
      <c r="D233" s="14"/>
      <c r="E233" s="14"/>
      <c r="F233" s="23"/>
      <c r="G233" s="2"/>
      <c r="H233" s="2"/>
    </row>
    <row r="234" spans="4:8" x14ac:dyDescent="0.2">
      <c r="D234" s="14"/>
      <c r="E234" s="14"/>
      <c r="F234" s="23"/>
      <c r="G234" s="2"/>
      <c r="H234" s="2"/>
    </row>
    <row r="235" spans="4:8" x14ac:dyDescent="0.2">
      <c r="D235" s="14"/>
      <c r="E235" s="14"/>
      <c r="F235" s="23"/>
      <c r="G235" s="2"/>
      <c r="H235" s="2"/>
    </row>
    <row r="236" spans="4:8" x14ac:dyDescent="0.2">
      <c r="D236" s="14"/>
      <c r="E236" s="14"/>
      <c r="F236" s="23"/>
      <c r="G236" s="2"/>
      <c r="H236" s="2"/>
    </row>
    <row r="237" spans="4:8" x14ac:dyDescent="0.2">
      <c r="D237" s="14"/>
      <c r="E237" s="14"/>
      <c r="F237" s="23"/>
      <c r="G237" s="2"/>
      <c r="H237" s="2"/>
    </row>
    <row r="238" spans="4:8" x14ac:dyDescent="0.2">
      <c r="D238" s="14"/>
      <c r="E238" s="14"/>
      <c r="F238" s="23"/>
      <c r="G238" s="2"/>
      <c r="H238" s="2"/>
    </row>
    <row r="239" spans="4:8" x14ac:dyDescent="0.2">
      <c r="D239" s="14"/>
      <c r="E239" s="14"/>
      <c r="F239" s="23"/>
      <c r="G239" s="2"/>
      <c r="H239" s="2"/>
    </row>
    <row r="240" spans="4:8" x14ac:dyDescent="0.2">
      <c r="D240" s="14"/>
      <c r="E240" s="14"/>
      <c r="F240" s="23"/>
      <c r="G240" s="2"/>
      <c r="H240" s="2"/>
    </row>
    <row r="241" spans="4:8" x14ac:dyDescent="0.2">
      <c r="D241" s="14"/>
      <c r="E241" s="14"/>
      <c r="F241" s="23"/>
      <c r="G241" s="2"/>
      <c r="H241" s="2"/>
    </row>
    <row r="242" spans="4:8" x14ac:dyDescent="0.2">
      <c r="D242" s="14"/>
      <c r="E242" s="14"/>
      <c r="F242" s="23"/>
      <c r="G242" s="2"/>
      <c r="H242" s="2"/>
    </row>
    <row r="243" spans="4:8" x14ac:dyDescent="0.2">
      <c r="D243" s="14"/>
      <c r="E243" s="14"/>
      <c r="F243" s="23"/>
      <c r="G243" s="2"/>
      <c r="H243" s="2"/>
    </row>
    <row r="244" spans="4:8" x14ac:dyDescent="0.2">
      <c r="D244" s="14"/>
      <c r="E244" s="14"/>
      <c r="F244" s="23"/>
      <c r="G244" s="2"/>
      <c r="H244" s="2"/>
    </row>
    <row r="245" spans="4:8" x14ac:dyDescent="0.2">
      <c r="D245" s="14"/>
      <c r="E245" s="14"/>
      <c r="F245" s="23"/>
      <c r="G245" s="2"/>
      <c r="H245" s="2"/>
    </row>
    <row r="246" spans="4:8" x14ac:dyDescent="0.2">
      <c r="D246" s="14"/>
      <c r="E246" s="14"/>
      <c r="F246" s="23"/>
      <c r="G246" s="2"/>
      <c r="H246" s="2"/>
    </row>
    <row r="247" spans="4:8" x14ac:dyDescent="0.2">
      <c r="D247" s="14"/>
      <c r="E247" s="14"/>
      <c r="F247" s="23"/>
      <c r="G247" s="2"/>
      <c r="H247" s="2"/>
    </row>
    <row r="248" spans="4:8" x14ac:dyDescent="0.2">
      <c r="D248" s="14"/>
      <c r="E248" s="14"/>
      <c r="F248" s="23"/>
      <c r="G248" s="2"/>
      <c r="H248" s="2"/>
    </row>
    <row r="249" spans="4:8" x14ac:dyDescent="0.2">
      <c r="D249" s="14"/>
      <c r="E249" s="14"/>
      <c r="F249" s="23"/>
      <c r="G249" s="2"/>
      <c r="H249" s="2"/>
    </row>
    <row r="250" spans="4:8" x14ac:dyDescent="0.2">
      <c r="D250" s="14"/>
      <c r="E250" s="14"/>
      <c r="F250" s="23"/>
      <c r="G250" s="2"/>
      <c r="H250" s="2"/>
    </row>
    <row r="251" spans="4:8" x14ac:dyDescent="0.2">
      <c r="D251" s="14"/>
      <c r="E251" s="14"/>
      <c r="F251" s="23"/>
      <c r="G251" s="2"/>
      <c r="H251" s="2"/>
    </row>
    <row r="252" spans="4:8" x14ac:dyDescent="0.2">
      <c r="D252" s="14"/>
      <c r="E252" s="14"/>
      <c r="F252" s="23"/>
      <c r="G252" s="2"/>
      <c r="H252" s="2"/>
    </row>
    <row r="253" spans="4:8" x14ac:dyDescent="0.2">
      <c r="D253" s="14"/>
      <c r="E253" s="14"/>
      <c r="F253" s="23"/>
      <c r="G253" s="2"/>
      <c r="H253" s="2"/>
    </row>
    <row r="254" spans="4:8" x14ac:dyDescent="0.2">
      <c r="D254" s="14"/>
      <c r="E254" s="14"/>
      <c r="F254" s="23"/>
      <c r="G254" s="2"/>
      <c r="H254" s="2"/>
    </row>
    <row r="255" spans="4:8" x14ac:dyDescent="0.2">
      <c r="D255" s="14"/>
      <c r="E255" s="14"/>
      <c r="F255" s="23"/>
      <c r="G255" s="2"/>
      <c r="H255" s="2"/>
    </row>
    <row r="256" spans="4:8" x14ac:dyDescent="0.2">
      <c r="D256" s="14"/>
      <c r="E256" s="14"/>
      <c r="F256" s="23"/>
      <c r="G256" s="2"/>
      <c r="H256" s="2"/>
    </row>
    <row r="257" spans="4:8" x14ac:dyDescent="0.2">
      <c r="D257" s="14"/>
      <c r="E257" s="14"/>
      <c r="F257" s="23"/>
      <c r="G257" s="2"/>
      <c r="H257" s="2"/>
    </row>
    <row r="258" spans="4:8" x14ac:dyDescent="0.2">
      <c r="D258" s="14"/>
      <c r="E258" s="14"/>
      <c r="F258" s="23"/>
      <c r="G258" s="2"/>
      <c r="H258" s="2"/>
    </row>
    <row r="259" spans="4:8" x14ac:dyDescent="0.2">
      <c r="D259" s="14"/>
      <c r="E259" s="14"/>
      <c r="F259" s="23"/>
      <c r="G259" s="2"/>
      <c r="H259" s="2"/>
    </row>
    <row r="260" spans="4:8" x14ac:dyDescent="0.2">
      <c r="D260" s="14"/>
      <c r="E260" s="14"/>
      <c r="F260" s="23"/>
      <c r="G260" s="2"/>
      <c r="H260" s="2"/>
    </row>
    <row r="261" spans="4:8" x14ac:dyDescent="0.2">
      <c r="D261" s="14"/>
      <c r="E261" s="14"/>
      <c r="F261" s="23"/>
      <c r="G261" s="2"/>
      <c r="H261" s="2"/>
    </row>
    <row r="262" spans="4:8" x14ac:dyDescent="0.2">
      <c r="D262" s="14"/>
      <c r="E262" s="14"/>
      <c r="F262" s="23"/>
      <c r="G262" s="2"/>
      <c r="H262" s="2"/>
    </row>
    <row r="263" spans="4:8" x14ac:dyDescent="0.2">
      <c r="D263" s="14"/>
      <c r="E263" s="14"/>
      <c r="F263" s="23"/>
      <c r="G263" s="2"/>
      <c r="H263" s="2"/>
    </row>
    <row r="264" spans="4:8" x14ac:dyDescent="0.2">
      <c r="D264" s="14"/>
      <c r="E264" s="14"/>
      <c r="F264" s="23"/>
      <c r="G264" s="2"/>
      <c r="H264" s="2"/>
    </row>
    <row r="265" spans="4:8" x14ac:dyDescent="0.2">
      <c r="D265" s="14"/>
      <c r="E265" s="14"/>
      <c r="F265" s="23"/>
      <c r="G265" s="2"/>
      <c r="H265" s="2"/>
    </row>
    <row r="266" spans="4:8" x14ac:dyDescent="0.2">
      <c r="D266" s="14"/>
      <c r="E266" s="14"/>
      <c r="F266" s="23"/>
      <c r="G266" s="2"/>
      <c r="H266" s="2"/>
    </row>
    <row r="267" spans="4:8" x14ac:dyDescent="0.2">
      <c r="D267" s="14"/>
      <c r="E267" s="14"/>
      <c r="F267" s="23"/>
      <c r="G267" s="2"/>
      <c r="H267" s="2"/>
    </row>
    <row r="268" spans="4:8" x14ac:dyDescent="0.2">
      <c r="D268" s="14"/>
      <c r="E268" s="14"/>
      <c r="F268" s="23"/>
      <c r="G268" s="2"/>
      <c r="H268" s="2"/>
    </row>
    <row r="269" spans="4:8" x14ac:dyDescent="0.2">
      <c r="D269" s="14"/>
      <c r="E269" s="14"/>
      <c r="F269" s="23"/>
      <c r="G269" s="2"/>
      <c r="H269" s="2"/>
    </row>
    <row r="270" spans="4:8" x14ac:dyDescent="0.2">
      <c r="D270" s="14"/>
      <c r="E270" s="14"/>
      <c r="F270" s="23"/>
      <c r="G270" s="2"/>
      <c r="H270" s="2"/>
    </row>
    <row r="271" spans="4:8" x14ac:dyDescent="0.2">
      <c r="D271" s="14"/>
      <c r="E271" s="14"/>
      <c r="F271" s="23"/>
      <c r="G271" s="2"/>
      <c r="H271" s="2"/>
    </row>
    <row r="272" spans="4:8" x14ac:dyDescent="0.2">
      <c r="D272" s="14"/>
      <c r="E272" s="14"/>
      <c r="F272" s="23"/>
      <c r="G272" s="2"/>
      <c r="H272" s="2"/>
    </row>
    <row r="273" spans="4:8" x14ac:dyDescent="0.2">
      <c r="D273" s="14"/>
      <c r="E273" s="14"/>
      <c r="F273" s="23"/>
      <c r="G273" s="2"/>
      <c r="H273" s="2"/>
    </row>
    <row r="274" spans="4:8" x14ac:dyDescent="0.2">
      <c r="D274" s="14"/>
      <c r="E274" s="14"/>
      <c r="F274" s="23"/>
      <c r="G274" s="2"/>
      <c r="H274" s="2"/>
    </row>
    <row r="275" spans="4:8" x14ac:dyDescent="0.2">
      <c r="D275" s="14"/>
      <c r="E275" s="14"/>
      <c r="F275" s="23"/>
      <c r="G275" s="2"/>
      <c r="H275" s="2"/>
    </row>
    <row r="276" spans="4:8" x14ac:dyDescent="0.2">
      <c r="D276" s="14"/>
      <c r="E276" s="14"/>
      <c r="F276" s="23"/>
      <c r="G276" s="2"/>
      <c r="H276" s="2"/>
    </row>
    <row r="277" spans="4:8" x14ac:dyDescent="0.2">
      <c r="D277" s="14"/>
      <c r="E277" s="14"/>
      <c r="F277" s="23"/>
      <c r="G277" s="2"/>
      <c r="H277" s="2"/>
    </row>
    <row r="278" spans="4:8" x14ac:dyDescent="0.2">
      <c r="D278" s="14"/>
      <c r="E278" s="14"/>
      <c r="F278" s="23"/>
      <c r="G278" s="2"/>
      <c r="H278" s="2"/>
    </row>
    <row r="279" spans="4:8" x14ac:dyDescent="0.2">
      <c r="D279" s="14"/>
      <c r="E279" s="14"/>
      <c r="F279" s="23"/>
      <c r="G279" s="2"/>
      <c r="H279" s="2"/>
    </row>
    <row r="280" spans="4:8" x14ac:dyDescent="0.2">
      <c r="D280" s="14"/>
      <c r="E280" s="14"/>
      <c r="F280" s="23"/>
      <c r="G280" s="2"/>
      <c r="H280" s="2"/>
    </row>
    <row r="281" spans="4:8" x14ac:dyDescent="0.2">
      <c r="D281" s="14"/>
      <c r="E281" s="14"/>
      <c r="F281" s="23"/>
      <c r="G281" s="2"/>
      <c r="H281" s="2"/>
    </row>
    <row r="282" spans="4:8" x14ac:dyDescent="0.2">
      <c r="D282" s="14"/>
      <c r="E282" s="14"/>
      <c r="F282" s="23"/>
      <c r="G282" s="2"/>
      <c r="H282" s="2"/>
    </row>
    <row r="283" spans="4:8" x14ac:dyDescent="0.2">
      <c r="D283" s="14"/>
      <c r="E283" s="14"/>
      <c r="F283" s="23"/>
      <c r="G283" s="2"/>
      <c r="H283" s="2"/>
    </row>
    <row r="284" spans="4:8" x14ac:dyDescent="0.2">
      <c r="D284" s="14"/>
      <c r="E284" s="14"/>
      <c r="F284" s="23"/>
      <c r="G284" s="2"/>
      <c r="H284" s="2"/>
    </row>
    <row r="285" spans="4:8" x14ac:dyDescent="0.2">
      <c r="D285" s="14"/>
      <c r="E285" s="14"/>
      <c r="F285" s="23"/>
      <c r="G285" s="2"/>
      <c r="H285" s="2"/>
    </row>
    <row r="286" spans="4:8" x14ac:dyDescent="0.2">
      <c r="D286" s="14"/>
      <c r="E286" s="14"/>
      <c r="F286" s="23"/>
      <c r="G286" s="2"/>
      <c r="H286" s="2"/>
    </row>
    <row r="287" spans="4:8" x14ac:dyDescent="0.2">
      <c r="D287" s="14"/>
      <c r="E287" s="14"/>
      <c r="F287" s="23"/>
      <c r="G287" s="2"/>
      <c r="H287" s="2"/>
    </row>
    <row r="288" spans="4:8" x14ac:dyDescent="0.2">
      <c r="D288" s="14"/>
      <c r="E288" s="14"/>
      <c r="F288" s="23"/>
      <c r="G288" s="2"/>
      <c r="H288" s="2"/>
    </row>
    <row r="289" spans="4:8" x14ac:dyDescent="0.2">
      <c r="D289" s="14"/>
      <c r="E289" s="14"/>
      <c r="F289" s="23"/>
      <c r="G289" s="2"/>
      <c r="H289" s="2"/>
    </row>
    <row r="290" spans="4:8" x14ac:dyDescent="0.2">
      <c r="D290" s="14"/>
      <c r="E290" s="14"/>
      <c r="F290" s="23"/>
      <c r="G290" s="2"/>
      <c r="H290" s="2"/>
    </row>
    <row r="291" spans="4:8" x14ac:dyDescent="0.2">
      <c r="D291" s="14"/>
      <c r="E291" s="14"/>
      <c r="F291" s="23"/>
      <c r="G291" s="2"/>
      <c r="H291" s="2"/>
    </row>
    <row r="292" spans="4:8" x14ac:dyDescent="0.2">
      <c r="D292" s="14"/>
      <c r="E292" s="14"/>
      <c r="F292" s="23"/>
      <c r="G292" s="2"/>
      <c r="H292" s="2"/>
    </row>
    <row r="293" spans="4:8" x14ac:dyDescent="0.2">
      <c r="D293" s="14"/>
      <c r="E293" s="14"/>
      <c r="F293" s="23"/>
      <c r="G293" s="2"/>
      <c r="H293" s="2"/>
    </row>
    <row r="294" spans="4:8" x14ac:dyDescent="0.2">
      <c r="D294" s="14"/>
      <c r="E294" s="14"/>
      <c r="F294" s="23"/>
      <c r="G294" s="2"/>
      <c r="H294" s="2"/>
    </row>
    <row r="295" spans="4:8" x14ac:dyDescent="0.2">
      <c r="D295" s="14"/>
      <c r="E295" s="14"/>
      <c r="F295" s="23"/>
      <c r="G295" s="2"/>
      <c r="H295" s="2"/>
    </row>
    <row r="296" spans="4:8" x14ac:dyDescent="0.2">
      <c r="D296" s="14"/>
      <c r="E296" s="14"/>
      <c r="F296" s="23"/>
      <c r="G296" s="2"/>
      <c r="H296" s="2"/>
    </row>
    <row r="297" spans="4:8" x14ac:dyDescent="0.2">
      <c r="D297" s="14"/>
      <c r="E297" s="14"/>
      <c r="F297" s="23"/>
      <c r="G297" s="2"/>
      <c r="H297" s="2"/>
    </row>
    <row r="298" spans="4:8" x14ac:dyDescent="0.2">
      <c r="D298" s="14"/>
      <c r="E298" s="14"/>
      <c r="F298" s="23"/>
      <c r="G298" s="2"/>
      <c r="H298" s="2"/>
    </row>
    <row r="299" spans="4:8" x14ac:dyDescent="0.2">
      <c r="D299" s="14"/>
      <c r="E299" s="14"/>
      <c r="F299" s="23"/>
      <c r="G299" s="2"/>
      <c r="H299" s="2"/>
    </row>
    <row r="300" spans="4:8" x14ac:dyDescent="0.2">
      <c r="D300" s="14"/>
      <c r="E300" s="14"/>
      <c r="F300" s="23"/>
      <c r="G300" s="2"/>
      <c r="H300" s="2"/>
    </row>
    <row r="301" spans="4:8" x14ac:dyDescent="0.2">
      <c r="D301" s="14"/>
      <c r="E301" s="14"/>
      <c r="F301" s="23"/>
      <c r="G301" s="2"/>
      <c r="H301" s="2"/>
    </row>
    <row r="302" spans="4:8" x14ac:dyDescent="0.2">
      <c r="D302" s="14"/>
      <c r="E302" s="14"/>
      <c r="F302" s="23"/>
      <c r="G302" s="2"/>
      <c r="H302" s="2"/>
    </row>
    <row r="303" spans="4:8" x14ac:dyDescent="0.2">
      <c r="D303" s="14"/>
      <c r="E303" s="14"/>
      <c r="F303" s="23"/>
      <c r="G303" s="2"/>
      <c r="H303" s="2"/>
    </row>
    <row r="304" spans="4:8" x14ac:dyDescent="0.2">
      <c r="D304" s="14"/>
      <c r="E304" s="14"/>
      <c r="F304" s="23"/>
      <c r="G304" s="2"/>
      <c r="H304" s="2"/>
    </row>
    <row r="305" spans="4:8" x14ac:dyDescent="0.2">
      <c r="D305" s="14"/>
      <c r="E305" s="14"/>
      <c r="F305" s="23"/>
      <c r="G305" s="2"/>
      <c r="H305" s="2"/>
    </row>
    <row r="306" spans="4:8" x14ac:dyDescent="0.2">
      <c r="D306" s="14"/>
      <c r="E306" s="14"/>
      <c r="F306" s="23"/>
      <c r="G306" s="2"/>
      <c r="H306" s="2"/>
    </row>
    <row r="307" spans="4:8" x14ac:dyDescent="0.2">
      <c r="D307" s="14"/>
      <c r="E307" s="14"/>
      <c r="F307" s="23"/>
      <c r="G307" s="2"/>
      <c r="H307" s="2"/>
    </row>
    <row r="308" spans="4:8" x14ac:dyDescent="0.2">
      <c r="D308" s="14"/>
      <c r="E308" s="14"/>
      <c r="F308" s="23"/>
      <c r="G308" s="2"/>
      <c r="H308" s="2"/>
    </row>
    <row r="309" spans="4:8" x14ac:dyDescent="0.2">
      <c r="D309" s="14"/>
      <c r="E309" s="14"/>
      <c r="F309" s="23"/>
      <c r="G309" s="2"/>
      <c r="H309" s="2"/>
    </row>
    <row r="310" spans="4:8" x14ac:dyDescent="0.2">
      <c r="D310" s="14"/>
      <c r="E310" s="14"/>
      <c r="F310" s="23"/>
      <c r="G310" s="2"/>
      <c r="H310" s="2"/>
    </row>
    <row r="311" spans="4:8" x14ac:dyDescent="0.2">
      <c r="D311" s="14"/>
      <c r="E311" s="14"/>
      <c r="F311" s="23"/>
      <c r="G311" s="2"/>
      <c r="H311" s="2"/>
    </row>
    <row r="312" spans="4:8" x14ac:dyDescent="0.2">
      <c r="D312" s="14"/>
      <c r="E312" s="14"/>
      <c r="F312" s="23"/>
      <c r="G312" s="2"/>
      <c r="H312" s="2"/>
    </row>
    <row r="313" spans="4:8" x14ac:dyDescent="0.2">
      <c r="D313" s="14"/>
      <c r="E313" s="14"/>
      <c r="F313" s="23"/>
      <c r="G313" s="2"/>
      <c r="H313" s="2"/>
    </row>
    <row r="314" spans="4:8" x14ac:dyDescent="0.2">
      <c r="D314" s="14"/>
      <c r="E314" s="14"/>
      <c r="F314" s="23"/>
      <c r="G314" s="2"/>
      <c r="H314" s="2"/>
    </row>
    <row r="315" spans="4:8" x14ac:dyDescent="0.2">
      <c r="D315" s="14"/>
      <c r="E315" s="14"/>
      <c r="F315" s="23"/>
      <c r="G315" s="2"/>
      <c r="H315" s="2"/>
    </row>
    <row r="316" spans="4:8" x14ac:dyDescent="0.2">
      <c r="D316" s="14"/>
      <c r="E316" s="14"/>
      <c r="F316" s="23"/>
      <c r="G316" s="2"/>
      <c r="H316" s="2"/>
    </row>
    <row r="317" spans="4:8" x14ac:dyDescent="0.2">
      <c r="D317" s="14"/>
      <c r="E317" s="14"/>
      <c r="F317" s="23"/>
      <c r="G317" s="2"/>
      <c r="H317" s="2"/>
    </row>
    <row r="318" spans="4:8" x14ac:dyDescent="0.2">
      <c r="D318" s="14"/>
      <c r="E318" s="14"/>
      <c r="F318" s="23"/>
      <c r="G318" s="2"/>
      <c r="H318" s="2"/>
    </row>
    <row r="319" spans="4:8" x14ac:dyDescent="0.2">
      <c r="D319" s="14"/>
      <c r="E319" s="14"/>
      <c r="F319" s="23"/>
      <c r="G319" s="2"/>
      <c r="H319" s="2"/>
    </row>
    <row r="320" spans="4:8" x14ac:dyDescent="0.2">
      <c r="D320" s="14"/>
      <c r="E320" s="14"/>
      <c r="F320" s="23"/>
      <c r="G320" s="2"/>
      <c r="H320" s="2"/>
    </row>
    <row r="321" spans="4:8" x14ac:dyDescent="0.2">
      <c r="D321" s="14"/>
      <c r="E321" s="14"/>
      <c r="F321" s="23"/>
      <c r="G321" s="2"/>
      <c r="H321" s="2"/>
    </row>
    <row r="322" spans="4:8" x14ac:dyDescent="0.2">
      <c r="D322" s="14"/>
      <c r="E322" s="14"/>
      <c r="F322" s="23"/>
      <c r="G322" s="2"/>
      <c r="H322" s="2"/>
    </row>
    <row r="323" spans="4:8" x14ac:dyDescent="0.2">
      <c r="D323" s="14"/>
      <c r="E323" s="14"/>
      <c r="F323" s="23"/>
      <c r="G323" s="2"/>
      <c r="H323" s="2"/>
    </row>
    <row r="324" spans="4:8" x14ac:dyDescent="0.2">
      <c r="D324" s="14"/>
      <c r="E324" s="14"/>
      <c r="F324" s="23"/>
      <c r="G324" s="2"/>
      <c r="H324" s="2"/>
    </row>
    <row r="325" spans="4:8" x14ac:dyDescent="0.2">
      <c r="D325" s="14"/>
      <c r="E325" s="14"/>
      <c r="F325" s="23"/>
      <c r="G325" s="2"/>
      <c r="H325" s="2"/>
    </row>
    <row r="326" spans="4:8" x14ac:dyDescent="0.2">
      <c r="D326" s="14"/>
      <c r="E326" s="14"/>
      <c r="F326" s="23"/>
      <c r="G326" s="2"/>
      <c r="H326" s="2"/>
    </row>
    <row r="327" spans="4:8" x14ac:dyDescent="0.2">
      <c r="D327" s="14"/>
      <c r="E327" s="14"/>
      <c r="F327" s="23"/>
      <c r="G327" s="2"/>
      <c r="H327" s="2"/>
    </row>
    <row r="328" spans="4:8" x14ac:dyDescent="0.2">
      <c r="D328" s="14"/>
      <c r="E328" s="14"/>
      <c r="F328" s="23"/>
      <c r="G328" s="2"/>
      <c r="H328" s="2"/>
    </row>
    <row r="329" spans="4:8" x14ac:dyDescent="0.2">
      <c r="D329" s="14"/>
      <c r="E329" s="14"/>
      <c r="F329" s="23"/>
      <c r="G329" s="2"/>
      <c r="H329" s="2"/>
    </row>
    <row r="330" spans="4:8" x14ac:dyDescent="0.2">
      <c r="D330" s="14"/>
      <c r="E330" s="14"/>
      <c r="F330" s="23"/>
      <c r="G330" s="2"/>
      <c r="H330" s="2"/>
    </row>
    <row r="331" spans="4:8" x14ac:dyDescent="0.2">
      <c r="D331" s="14"/>
      <c r="E331" s="14"/>
      <c r="F331" s="23"/>
      <c r="G331" s="2"/>
      <c r="H331" s="2"/>
    </row>
    <row r="332" spans="4:8" x14ac:dyDescent="0.2">
      <c r="D332" s="14"/>
      <c r="E332" s="14"/>
      <c r="F332" s="23"/>
      <c r="G332" s="2"/>
      <c r="H332" s="2"/>
    </row>
    <row r="333" spans="4:8" x14ac:dyDescent="0.2">
      <c r="D333" s="14"/>
      <c r="E333" s="14"/>
      <c r="F333" s="23"/>
      <c r="G333" s="2"/>
      <c r="H333" s="2"/>
    </row>
    <row r="334" spans="4:8" x14ac:dyDescent="0.2">
      <c r="D334" s="14"/>
      <c r="E334" s="14"/>
      <c r="F334" s="23"/>
      <c r="G334" s="2"/>
      <c r="H334" s="2"/>
    </row>
    <row r="335" spans="4:8" x14ac:dyDescent="0.2">
      <c r="D335" s="14"/>
      <c r="E335" s="14"/>
      <c r="F335" s="23"/>
      <c r="G335" s="2"/>
      <c r="H335" s="2"/>
    </row>
    <row r="336" spans="4:8" x14ac:dyDescent="0.2">
      <c r="D336" s="14"/>
      <c r="E336" s="14"/>
      <c r="F336" s="23"/>
      <c r="G336" s="2"/>
      <c r="H336" s="2"/>
    </row>
    <row r="337" spans="4:8" x14ac:dyDescent="0.2">
      <c r="D337" s="14"/>
      <c r="E337" s="14"/>
      <c r="F337" s="23"/>
      <c r="G337" s="2"/>
      <c r="H337" s="2"/>
    </row>
    <row r="338" spans="4:8" x14ac:dyDescent="0.2">
      <c r="D338" s="14"/>
      <c r="E338" s="14"/>
      <c r="F338" s="23"/>
      <c r="G338" s="2"/>
      <c r="H338" s="2"/>
    </row>
    <row r="339" spans="4:8" x14ac:dyDescent="0.2">
      <c r="D339" s="14"/>
      <c r="E339" s="14"/>
      <c r="F339" s="23"/>
      <c r="G339" s="2"/>
      <c r="H339" s="2"/>
    </row>
    <row r="340" spans="4:8" x14ac:dyDescent="0.2">
      <c r="D340" s="14"/>
      <c r="E340" s="14"/>
      <c r="F340" s="23"/>
      <c r="G340" s="2"/>
      <c r="H340" s="2"/>
    </row>
    <row r="341" spans="4:8" x14ac:dyDescent="0.2">
      <c r="D341" s="14"/>
      <c r="E341" s="14"/>
      <c r="F341" s="23"/>
      <c r="G341" s="2"/>
      <c r="H341" s="2"/>
    </row>
    <row r="342" spans="4:8" x14ac:dyDescent="0.2">
      <c r="D342" s="14"/>
      <c r="E342" s="14"/>
      <c r="F342" s="23"/>
      <c r="G342" s="2"/>
      <c r="H342" s="2"/>
    </row>
    <row r="343" spans="4:8" x14ac:dyDescent="0.2">
      <c r="D343" s="14"/>
      <c r="E343" s="14"/>
      <c r="F343" s="23"/>
      <c r="G343" s="2"/>
      <c r="H343" s="2"/>
    </row>
    <row r="344" spans="4:8" x14ac:dyDescent="0.2">
      <c r="D344" s="14"/>
      <c r="E344" s="14"/>
      <c r="F344" s="23"/>
      <c r="G344" s="2"/>
      <c r="H344" s="2"/>
    </row>
    <row r="345" spans="4:8" x14ac:dyDescent="0.2">
      <c r="D345" s="14"/>
      <c r="E345" s="14"/>
      <c r="F345" s="23"/>
      <c r="G345" s="2"/>
      <c r="H345" s="2"/>
    </row>
    <row r="346" spans="4:8" x14ac:dyDescent="0.2">
      <c r="D346" s="14"/>
      <c r="E346" s="14"/>
      <c r="F346" s="23"/>
      <c r="G346" s="2"/>
      <c r="H346" s="2"/>
    </row>
    <row r="347" spans="4:8" x14ac:dyDescent="0.2">
      <c r="D347" s="14"/>
      <c r="E347" s="14"/>
      <c r="F347" s="23"/>
      <c r="G347" s="2"/>
      <c r="H347" s="2"/>
    </row>
    <row r="348" spans="4:8" x14ac:dyDescent="0.2">
      <c r="D348" s="14"/>
      <c r="E348" s="14"/>
      <c r="F348" s="23"/>
      <c r="G348" s="2"/>
      <c r="H348" s="2"/>
    </row>
    <row r="349" spans="4:8" x14ac:dyDescent="0.2">
      <c r="D349" s="14"/>
      <c r="E349" s="14"/>
      <c r="F349" s="23"/>
      <c r="G349" s="2"/>
      <c r="H349" s="2"/>
    </row>
    <row r="350" spans="4:8" x14ac:dyDescent="0.2">
      <c r="D350" s="14"/>
      <c r="E350" s="14"/>
      <c r="F350" s="23"/>
      <c r="G350" s="2"/>
      <c r="H350" s="2"/>
    </row>
    <row r="351" spans="4:8" x14ac:dyDescent="0.2">
      <c r="D351" s="14"/>
      <c r="E351" s="14"/>
      <c r="F351" s="23"/>
      <c r="G351" s="2"/>
      <c r="H351" s="2"/>
    </row>
    <row r="352" spans="4:8" x14ac:dyDescent="0.2">
      <c r="D352" s="14"/>
      <c r="E352" s="14"/>
      <c r="F352" s="23"/>
      <c r="G352" s="2"/>
      <c r="H352" s="2"/>
    </row>
    <row r="353" spans="4:8" x14ac:dyDescent="0.2">
      <c r="D353" s="14"/>
      <c r="E353" s="14"/>
      <c r="F353" s="23"/>
      <c r="G353" s="2"/>
      <c r="H353" s="2"/>
    </row>
    <row r="354" spans="4:8" x14ac:dyDescent="0.2">
      <c r="D354" s="14"/>
      <c r="E354" s="14"/>
      <c r="F354" s="23"/>
      <c r="G354" s="2"/>
      <c r="H354" s="2"/>
    </row>
    <row r="355" spans="4:8" x14ac:dyDescent="0.2">
      <c r="D355" s="14"/>
      <c r="E355" s="14"/>
      <c r="F355" s="23"/>
      <c r="G355" s="2"/>
      <c r="H355" s="2"/>
    </row>
    <row r="356" spans="4:8" x14ac:dyDescent="0.2">
      <c r="D356" s="14"/>
      <c r="E356" s="14"/>
      <c r="F356" s="23"/>
      <c r="G356" s="2"/>
      <c r="H356" s="2"/>
    </row>
    <row r="357" spans="4:8" x14ac:dyDescent="0.2">
      <c r="D357" s="14"/>
      <c r="E357" s="14"/>
      <c r="F357" s="23"/>
      <c r="G357" s="2"/>
      <c r="H357" s="2"/>
    </row>
    <row r="358" spans="4:8" x14ac:dyDescent="0.2">
      <c r="D358" s="14"/>
      <c r="E358" s="14"/>
      <c r="F358" s="23"/>
      <c r="G358" s="2"/>
      <c r="H358" s="2"/>
    </row>
    <row r="359" spans="4:8" x14ac:dyDescent="0.2">
      <c r="D359" s="14"/>
      <c r="E359" s="14"/>
      <c r="F359" s="23"/>
      <c r="G359" s="2"/>
      <c r="H359" s="2"/>
    </row>
    <row r="360" spans="4:8" x14ac:dyDescent="0.2">
      <c r="D360" s="14"/>
      <c r="E360" s="14"/>
      <c r="F360" s="23"/>
      <c r="G360" s="2"/>
      <c r="H360" s="2"/>
    </row>
  </sheetData>
  <sheetProtection password="C7D1" sheet="1" objects="1" scenarios="1"/>
  <mergeCells count="32">
    <mergeCell ref="H40:L40"/>
    <mergeCell ref="A120:E120"/>
    <mergeCell ref="A29:E29"/>
    <mergeCell ref="A13:E13"/>
    <mergeCell ref="A11:E11"/>
    <mergeCell ref="H23:M23"/>
    <mergeCell ref="A115:B115"/>
    <mergeCell ref="H60:I60"/>
    <mergeCell ref="H32:L32"/>
    <mergeCell ref="H30:L30"/>
    <mergeCell ref="H31:L31"/>
    <mergeCell ref="A30:F30"/>
    <mergeCell ref="H36:M36"/>
    <mergeCell ref="H37:L37"/>
    <mergeCell ref="H38:L38"/>
    <mergeCell ref="H39:K39"/>
    <mergeCell ref="H3:I3"/>
    <mergeCell ref="H24:K24"/>
    <mergeCell ref="A113:E113"/>
    <mergeCell ref="A67:E67"/>
    <mergeCell ref="A71:E71"/>
    <mergeCell ref="A64:E64"/>
    <mergeCell ref="A65:E65"/>
    <mergeCell ref="A68:E68"/>
    <mergeCell ref="A69:E69"/>
    <mergeCell ref="A70:E70"/>
    <mergeCell ref="A74:E74"/>
    <mergeCell ref="A75:E75"/>
    <mergeCell ref="A73:E73"/>
    <mergeCell ref="A77:B77"/>
    <mergeCell ref="H43:M43"/>
    <mergeCell ref="H44:I4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"/>
  <sheetViews>
    <sheetView workbookViewId="0">
      <selection activeCell="F8" sqref="F8"/>
    </sheetView>
  </sheetViews>
  <sheetFormatPr defaultRowHeight="15" x14ac:dyDescent="0.25"/>
  <cols>
    <col min="1" max="1" width="27.28515625" customWidth="1"/>
    <col min="2" max="2" width="12.5703125" customWidth="1"/>
    <col min="5" max="5" width="13.5703125" customWidth="1"/>
    <col min="6" max="6" width="15.42578125" customWidth="1"/>
  </cols>
  <sheetData>
    <row r="1" spans="1:6" ht="15.75" thickTop="1" x14ac:dyDescent="0.25">
      <c r="A1" s="433" t="s">
        <v>218</v>
      </c>
      <c r="B1" s="434"/>
      <c r="C1" s="434"/>
      <c r="D1" s="434"/>
      <c r="E1" s="434"/>
      <c r="F1" s="435"/>
    </row>
    <row r="2" spans="1:6" ht="15.75" thickBot="1" x14ac:dyDescent="0.3">
      <c r="A2" s="436"/>
      <c r="B2" s="437"/>
      <c r="C2" s="437"/>
      <c r="D2" s="437"/>
      <c r="E2" s="437"/>
      <c r="F2" s="438"/>
    </row>
    <row r="3" spans="1:6" ht="15.75" thickTop="1" x14ac:dyDescent="0.25"/>
    <row r="4" spans="1:6" ht="18.75" thickBot="1" x14ac:dyDescent="0.3">
      <c r="A4" s="427" t="s">
        <v>210</v>
      </c>
      <c r="B4" s="427"/>
      <c r="C4" s="427"/>
      <c r="D4" s="427"/>
      <c r="E4" s="428"/>
      <c r="F4" s="427"/>
    </row>
    <row r="5" spans="1:6" ht="26.25" customHeight="1" thickTop="1" thickBot="1" x14ac:dyDescent="0.3">
      <c r="A5" s="429" t="s">
        <v>178</v>
      </c>
      <c r="B5" s="429"/>
      <c r="C5" s="429"/>
      <c r="D5" s="430"/>
      <c r="E5" s="317">
        <v>20000</v>
      </c>
      <c r="F5" s="311"/>
    </row>
    <row r="6" spans="1:6" ht="46.5" thickTop="1" thickBot="1" x14ac:dyDescent="0.3">
      <c r="A6" s="268"/>
      <c r="B6" s="295" t="s">
        <v>179</v>
      </c>
      <c r="C6" s="295" t="s">
        <v>180</v>
      </c>
      <c r="D6" s="295" t="s">
        <v>181</v>
      </c>
      <c r="E6" s="310" t="s">
        <v>182</v>
      </c>
      <c r="F6" s="269" t="s">
        <v>171</v>
      </c>
    </row>
    <row r="7" spans="1:6" ht="42" customHeight="1" thickTop="1" thickBot="1" x14ac:dyDescent="0.3">
      <c r="A7" s="303" t="s">
        <v>183</v>
      </c>
      <c r="B7" s="24">
        <v>0</v>
      </c>
      <c r="C7" s="25">
        <v>0</v>
      </c>
      <c r="D7" s="24">
        <v>20</v>
      </c>
      <c r="E7" s="300">
        <f>$E$5/D7</f>
        <v>1000</v>
      </c>
      <c r="F7" s="312">
        <f>B7*E7*D7*(100%-C7)</f>
        <v>0</v>
      </c>
    </row>
    <row r="8" spans="1:6" ht="36.75" customHeight="1" thickTop="1" thickBot="1" x14ac:dyDescent="0.3">
      <c r="A8" s="304" t="s">
        <v>184</v>
      </c>
      <c r="B8" s="24">
        <v>0</v>
      </c>
      <c r="C8" s="25">
        <v>0</v>
      </c>
      <c r="D8" s="24">
        <v>20</v>
      </c>
      <c r="E8" s="300">
        <f t="shared" ref="E8:E19" si="0">$E$5/D8</f>
        <v>1000</v>
      </c>
      <c r="F8" s="296">
        <f>B8*E8*D8*(100%-C8)</f>
        <v>0</v>
      </c>
    </row>
    <row r="9" spans="1:6" ht="39.75" customHeight="1" thickTop="1" thickBot="1" x14ac:dyDescent="0.3">
      <c r="A9" s="304" t="s">
        <v>185</v>
      </c>
      <c r="B9" s="24">
        <v>0</v>
      </c>
      <c r="C9" s="25">
        <v>0</v>
      </c>
      <c r="D9" s="24">
        <v>1</v>
      </c>
      <c r="E9" s="300">
        <f t="shared" si="0"/>
        <v>20000</v>
      </c>
      <c r="F9" s="296">
        <f>B9*E9*D9*(100%-C9)</f>
        <v>0</v>
      </c>
    </row>
    <row r="10" spans="1:6" ht="44.25" customHeight="1" thickTop="1" thickBot="1" x14ac:dyDescent="0.3">
      <c r="A10" s="304" t="s">
        <v>186</v>
      </c>
      <c r="B10" s="24">
        <v>0</v>
      </c>
      <c r="C10" s="25">
        <v>0</v>
      </c>
      <c r="D10" s="24">
        <v>1</v>
      </c>
      <c r="E10" s="300">
        <f t="shared" si="0"/>
        <v>20000</v>
      </c>
      <c r="F10" s="296">
        <f>B10*E10*D10*(100%-C10)</f>
        <v>0</v>
      </c>
    </row>
    <row r="11" spans="1:6" ht="38.25" customHeight="1" thickTop="1" thickBot="1" x14ac:dyDescent="0.3">
      <c r="A11" s="304" t="s">
        <v>187</v>
      </c>
      <c r="B11" s="24">
        <v>0</v>
      </c>
      <c r="C11" s="25">
        <v>0</v>
      </c>
      <c r="D11" s="24">
        <v>1</v>
      </c>
      <c r="E11" s="300">
        <f t="shared" si="0"/>
        <v>20000</v>
      </c>
      <c r="F11" s="296">
        <f t="shared" ref="F11:F19" si="1">B11*E11*D11*(100%-C11)</f>
        <v>0</v>
      </c>
    </row>
    <row r="12" spans="1:6" ht="43.5" customHeight="1" thickTop="1" thickBot="1" x14ac:dyDescent="0.3">
      <c r="A12" s="304" t="s">
        <v>188</v>
      </c>
      <c r="B12" s="24">
        <v>0</v>
      </c>
      <c r="C12" s="25">
        <v>0</v>
      </c>
      <c r="D12" s="24">
        <v>1</v>
      </c>
      <c r="E12" s="300">
        <f t="shared" si="0"/>
        <v>20000</v>
      </c>
      <c r="F12" s="296">
        <f t="shared" si="1"/>
        <v>0</v>
      </c>
    </row>
    <row r="13" spans="1:6" ht="39" customHeight="1" thickTop="1" thickBot="1" x14ac:dyDescent="0.3">
      <c r="A13" s="304" t="s">
        <v>189</v>
      </c>
      <c r="B13" s="24">
        <v>0</v>
      </c>
      <c r="C13" s="25">
        <v>0</v>
      </c>
      <c r="D13" s="24">
        <v>1</v>
      </c>
      <c r="E13" s="300">
        <f t="shared" si="0"/>
        <v>20000</v>
      </c>
      <c r="F13" s="296">
        <f t="shared" si="1"/>
        <v>0</v>
      </c>
    </row>
    <row r="14" spans="1:6" ht="41.25" customHeight="1" thickTop="1" thickBot="1" x14ac:dyDescent="0.3">
      <c r="A14" s="304" t="s">
        <v>190</v>
      </c>
      <c r="B14" s="24">
        <v>0</v>
      </c>
      <c r="C14" s="25">
        <v>0</v>
      </c>
      <c r="D14" s="24">
        <v>1</v>
      </c>
      <c r="E14" s="300">
        <f t="shared" si="0"/>
        <v>20000</v>
      </c>
      <c r="F14" s="296">
        <f t="shared" si="1"/>
        <v>0</v>
      </c>
    </row>
    <row r="15" spans="1:6" ht="38.25" customHeight="1" thickTop="1" thickBot="1" x14ac:dyDescent="0.3">
      <c r="A15" s="304" t="s">
        <v>191</v>
      </c>
      <c r="B15" s="24">
        <v>0</v>
      </c>
      <c r="C15" s="25">
        <v>0</v>
      </c>
      <c r="D15" s="24">
        <v>1</v>
      </c>
      <c r="E15" s="300">
        <f t="shared" si="0"/>
        <v>20000</v>
      </c>
      <c r="F15" s="296">
        <f t="shared" si="1"/>
        <v>0</v>
      </c>
    </row>
    <row r="16" spans="1:6" ht="38.25" customHeight="1" thickTop="1" thickBot="1" x14ac:dyDescent="0.3">
      <c r="A16" s="304" t="s">
        <v>192</v>
      </c>
      <c r="B16" s="24">
        <v>0</v>
      </c>
      <c r="C16" s="25">
        <v>0</v>
      </c>
      <c r="D16" s="24">
        <v>1</v>
      </c>
      <c r="E16" s="300">
        <f t="shared" si="0"/>
        <v>20000</v>
      </c>
      <c r="F16" s="296">
        <f t="shared" si="1"/>
        <v>0</v>
      </c>
    </row>
    <row r="17" spans="1:6" ht="41.25" customHeight="1" thickTop="1" thickBot="1" x14ac:dyDescent="0.3">
      <c r="A17" s="304" t="s">
        <v>193</v>
      </c>
      <c r="B17" s="24">
        <v>0</v>
      </c>
      <c r="C17" s="25">
        <v>0</v>
      </c>
      <c r="D17" s="24">
        <v>1</v>
      </c>
      <c r="E17" s="300">
        <f t="shared" si="0"/>
        <v>20000</v>
      </c>
      <c r="F17" s="296">
        <f t="shared" si="1"/>
        <v>0</v>
      </c>
    </row>
    <row r="18" spans="1:6" ht="40.5" customHeight="1" thickTop="1" thickBot="1" x14ac:dyDescent="0.3">
      <c r="A18" s="304" t="s">
        <v>194</v>
      </c>
      <c r="B18" s="24">
        <v>0</v>
      </c>
      <c r="C18" s="25">
        <v>0</v>
      </c>
      <c r="D18" s="24">
        <v>1</v>
      </c>
      <c r="E18" s="300">
        <f t="shared" si="0"/>
        <v>20000</v>
      </c>
      <c r="F18" s="296">
        <f t="shared" si="1"/>
        <v>0</v>
      </c>
    </row>
    <row r="19" spans="1:6" ht="41.25" customHeight="1" thickTop="1" thickBot="1" x14ac:dyDescent="0.3">
      <c r="A19" s="304" t="s">
        <v>195</v>
      </c>
      <c r="B19" s="24">
        <v>0</v>
      </c>
      <c r="C19" s="25">
        <v>0</v>
      </c>
      <c r="D19" s="24">
        <v>1</v>
      </c>
      <c r="E19" s="300">
        <f t="shared" si="0"/>
        <v>20000</v>
      </c>
      <c r="F19" s="296">
        <f t="shared" si="1"/>
        <v>0</v>
      </c>
    </row>
    <row r="20" spans="1:6" ht="27" customHeight="1" thickTop="1" thickBot="1" x14ac:dyDescent="0.3">
      <c r="A20" s="133" t="s">
        <v>171</v>
      </c>
      <c r="B20" s="271">
        <f>SUM(B7:B19)</f>
        <v>0</v>
      </c>
      <c r="C20" s="313"/>
      <c r="D20" s="297"/>
      <c r="E20" s="297"/>
      <c r="F20" s="316">
        <f>SUM(F7:F19)</f>
        <v>0</v>
      </c>
    </row>
    <row r="21" spans="1:6" ht="30" customHeight="1" thickTop="1" thickBot="1" x14ac:dyDescent="0.3">
      <c r="A21" s="431" t="s">
        <v>196</v>
      </c>
      <c r="B21" s="432"/>
      <c r="C21" s="25">
        <v>0.25</v>
      </c>
      <c r="D21" s="297"/>
      <c r="E21" s="314" t="s">
        <v>171</v>
      </c>
      <c r="F21" s="315">
        <f>F20*(100%-C21)</f>
        <v>0</v>
      </c>
    </row>
  </sheetData>
  <sheetProtection algorithmName="SHA-512" hashValue="U/kQHfPlIaAAGK+wck7/k2S9Zqfqu6aDH2FkNmMG8YumEJ0On9OARihpGM4TVbvtWSabenzUFkQP20l4gAFg8Q==" saltValue="xcrbQeOfDU7fIKcpLgBU+w==" spinCount="100000" sheet="1" objects="1" scenarios="1"/>
  <mergeCells count="4">
    <mergeCell ref="A4:F4"/>
    <mergeCell ref="A5:D5"/>
    <mergeCell ref="A21:B21"/>
    <mergeCell ref="A1:F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15" sqref="F15"/>
    </sheetView>
  </sheetViews>
  <sheetFormatPr defaultRowHeight="15" x14ac:dyDescent="0.25"/>
  <cols>
    <col min="1" max="1" width="24.85546875" style="293" customWidth="1"/>
    <col min="2" max="2" width="12.5703125" style="293" customWidth="1"/>
    <col min="3" max="3" width="12.7109375" style="293" customWidth="1"/>
    <col min="4" max="4" width="13.5703125" style="293" customWidth="1"/>
    <col min="5" max="5" width="15" style="293" customWidth="1"/>
    <col min="6" max="6" width="21.5703125" style="293" customWidth="1"/>
  </cols>
  <sheetData>
    <row r="1" spans="1:6" ht="15.75" thickBot="1" x14ac:dyDescent="0.3"/>
    <row r="2" spans="1:6" ht="15.75" thickTop="1" x14ac:dyDescent="0.25">
      <c r="A2" s="433" t="s">
        <v>220</v>
      </c>
      <c r="B2" s="434"/>
      <c r="C2" s="434"/>
      <c r="D2" s="434"/>
      <c r="E2" s="434"/>
      <c r="F2" s="435"/>
    </row>
    <row r="3" spans="1:6" ht="15.75" thickBot="1" x14ac:dyDescent="0.3">
      <c r="A3" s="436"/>
      <c r="B3" s="437"/>
      <c r="C3" s="437"/>
      <c r="D3" s="437"/>
      <c r="E3" s="437"/>
      <c r="F3" s="438"/>
    </row>
    <row r="4" spans="1:6" ht="15.75" thickTop="1" x14ac:dyDescent="0.25"/>
    <row r="5" spans="1:6" ht="31.5" customHeight="1" thickBot="1" x14ac:dyDescent="0.3">
      <c r="A5" s="440" t="s">
        <v>217</v>
      </c>
      <c r="B5" s="440"/>
      <c r="C5" s="440"/>
      <c r="D5" s="440"/>
      <c r="E5" s="440"/>
      <c r="F5" s="440"/>
    </row>
    <row r="6" spans="1:6" ht="26.25" customHeight="1" thickBot="1" x14ac:dyDescent="0.3">
      <c r="A6" s="441" t="s">
        <v>215</v>
      </c>
      <c r="B6" s="442"/>
      <c r="C6" s="442"/>
      <c r="D6" s="442"/>
      <c r="E6" s="443"/>
      <c r="F6" s="248">
        <f>'ORÇAMENTO DO PROJETO'!G64</f>
        <v>280911.54543081101</v>
      </c>
    </row>
    <row r="7" spans="1:6" ht="28.5" customHeight="1" x14ac:dyDescent="0.25">
      <c r="A7" s="444" t="s">
        <v>197</v>
      </c>
      <c r="B7" s="445"/>
      <c r="C7" s="445"/>
      <c r="D7" s="445"/>
      <c r="E7" s="446"/>
      <c r="F7" s="249">
        <f>F28</f>
        <v>60000</v>
      </c>
    </row>
    <row r="8" spans="1:6" ht="24.75" customHeight="1" x14ac:dyDescent="0.25">
      <c r="A8" s="447" t="s">
        <v>211</v>
      </c>
      <c r="B8" s="448"/>
      <c r="C8" s="448"/>
      <c r="D8" s="449"/>
      <c r="E8" s="294">
        <f>C29</f>
        <v>0.25</v>
      </c>
      <c r="F8" s="250">
        <f>F7*E8</f>
        <v>15000</v>
      </c>
    </row>
    <row r="9" spans="1:6" ht="31.5" customHeight="1" thickBot="1" x14ac:dyDescent="0.3">
      <c r="A9" s="450" t="s">
        <v>209</v>
      </c>
      <c r="B9" s="451"/>
      <c r="C9" s="451"/>
      <c r="D9" s="451"/>
      <c r="E9" s="452"/>
      <c r="F9" s="270">
        <f>F7-F8-F6</f>
        <v>-235911.54543081101</v>
      </c>
    </row>
    <row r="10" spans="1:6" x14ac:dyDescent="0.25">
      <c r="A10" s="111"/>
      <c r="B10" s="111"/>
      <c r="C10" s="111"/>
      <c r="D10" s="111"/>
      <c r="E10" s="111"/>
      <c r="F10" s="111"/>
    </row>
    <row r="11" spans="1:6" x14ac:dyDescent="0.25">
      <c r="A11" s="111"/>
      <c r="B11" s="111"/>
      <c r="C11" s="111"/>
      <c r="D11" s="111"/>
      <c r="E11" s="111"/>
      <c r="F11" s="111"/>
    </row>
    <row r="12" spans="1:6" ht="27.75" customHeight="1" thickBot="1" x14ac:dyDescent="0.3">
      <c r="A12" s="427" t="s">
        <v>214</v>
      </c>
      <c r="B12" s="427"/>
      <c r="C12" s="427"/>
      <c r="D12" s="427"/>
      <c r="E12" s="427"/>
      <c r="F12" s="427"/>
    </row>
    <row r="13" spans="1:6" ht="33.75" customHeight="1" thickTop="1" thickBot="1" x14ac:dyDescent="0.3">
      <c r="A13" s="429" t="s">
        <v>178</v>
      </c>
      <c r="B13" s="429"/>
      <c r="C13" s="429"/>
      <c r="D13" s="429"/>
      <c r="E13" s="309">
        <v>20000</v>
      </c>
      <c r="F13" s="302"/>
    </row>
    <row r="14" spans="1:6" ht="31.5" thickTop="1" thickBot="1" x14ac:dyDescent="0.3">
      <c r="A14" s="268"/>
      <c r="B14" s="295" t="s">
        <v>179</v>
      </c>
      <c r="C14" s="269" t="s">
        <v>180</v>
      </c>
      <c r="D14" s="295" t="s">
        <v>181</v>
      </c>
      <c r="E14" s="269" t="s">
        <v>182</v>
      </c>
      <c r="F14" s="269" t="s">
        <v>171</v>
      </c>
    </row>
    <row r="15" spans="1:6" ht="26.25" customHeight="1" thickTop="1" thickBot="1" x14ac:dyDescent="0.3">
      <c r="A15" s="303" t="s">
        <v>183</v>
      </c>
      <c r="B15" s="24">
        <v>2</v>
      </c>
      <c r="C15" s="292">
        <v>0</v>
      </c>
      <c r="D15" s="24">
        <v>10</v>
      </c>
      <c r="E15" s="299">
        <f>E13/D15</f>
        <v>2000</v>
      </c>
      <c r="F15" s="296">
        <f>B15*E15*D15*(100%-C15)</f>
        <v>40000</v>
      </c>
    </row>
    <row r="16" spans="1:6" ht="23.25" customHeight="1" thickTop="1" thickBot="1" x14ac:dyDescent="0.3">
      <c r="A16" s="304" t="s">
        <v>184</v>
      </c>
      <c r="B16" s="24">
        <v>2</v>
      </c>
      <c r="C16" s="25">
        <v>0.5</v>
      </c>
      <c r="D16" s="24">
        <v>5</v>
      </c>
      <c r="E16" s="300">
        <f>$E$13*(100%-C16)/D16</f>
        <v>2000</v>
      </c>
      <c r="F16" s="296">
        <f>B16*D16*E16</f>
        <v>20000</v>
      </c>
    </row>
    <row r="17" spans="1:6" ht="27.75" customHeight="1" thickTop="1" thickBot="1" x14ac:dyDescent="0.3">
      <c r="A17" s="304" t="s">
        <v>185</v>
      </c>
      <c r="B17" s="24">
        <v>0</v>
      </c>
      <c r="C17" s="25">
        <v>0</v>
      </c>
      <c r="D17" s="24">
        <v>1</v>
      </c>
      <c r="E17" s="300">
        <f t="shared" ref="E17:E27" si="0">$E$13*(100%-C17)/D17</f>
        <v>20000</v>
      </c>
      <c r="F17" s="296">
        <f>B17*D17*E17</f>
        <v>0</v>
      </c>
    </row>
    <row r="18" spans="1:6" ht="28.5" customHeight="1" thickTop="1" thickBot="1" x14ac:dyDescent="0.3">
      <c r="A18" s="304" t="s">
        <v>186</v>
      </c>
      <c r="B18" s="24">
        <v>0</v>
      </c>
      <c r="C18" s="25">
        <v>0</v>
      </c>
      <c r="D18" s="24">
        <v>1</v>
      </c>
      <c r="E18" s="300">
        <f t="shared" si="0"/>
        <v>20000</v>
      </c>
      <c r="F18" s="296">
        <f t="shared" ref="F18:F27" si="1">B18*D18*E18</f>
        <v>0</v>
      </c>
    </row>
    <row r="19" spans="1:6" ht="27" customHeight="1" thickTop="1" thickBot="1" x14ac:dyDescent="0.3">
      <c r="A19" s="304" t="s">
        <v>187</v>
      </c>
      <c r="B19" s="24">
        <v>0</v>
      </c>
      <c r="C19" s="25">
        <v>0</v>
      </c>
      <c r="D19" s="24">
        <v>1</v>
      </c>
      <c r="E19" s="300">
        <f t="shared" si="0"/>
        <v>20000</v>
      </c>
      <c r="F19" s="296">
        <f t="shared" si="1"/>
        <v>0</v>
      </c>
    </row>
    <row r="20" spans="1:6" ht="28.5" customHeight="1" thickTop="1" thickBot="1" x14ac:dyDescent="0.3">
      <c r="A20" s="304" t="s">
        <v>188</v>
      </c>
      <c r="B20" s="24">
        <v>0</v>
      </c>
      <c r="C20" s="25">
        <v>0</v>
      </c>
      <c r="D20" s="24">
        <v>1</v>
      </c>
      <c r="E20" s="300">
        <f t="shared" si="0"/>
        <v>20000</v>
      </c>
      <c r="F20" s="296">
        <f t="shared" si="1"/>
        <v>0</v>
      </c>
    </row>
    <row r="21" spans="1:6" ht="32.25" customHeight="1" thickTop="1" thickBot="1" x14ac:dyDescent="0.3">
      <c r="A21" s="304" t="s">
        <v>189</v>
      </c>
      <c r="B21" s="24">
        <v>0</v>
      </c>
      <c r="C21" s="25">
        <v>0</v>
      </c>
      <c r="D21" s="24">
        <v>1</v>
      </c>
      <c r="E21" s="300">
        <f t="shared" si="0"/>
        <v>20000</v>
      </c>
      <c r="F21" s="296">
        <f t="shared" si="1"/>
        <v>0</v>
      </c>
    </row>
    <row r="22" spans="1:6" ht="37.5" customHeight="1" thickTop="1" thickBot="1" x14ac:dyDescent="0.3">
      <c r="A22" s="304" t="s">
        <v>190</v>
      </c>
      <c r="B22" s="24">
        <v>0</v>
      </c>
      <c r="C22" s="25">
        <v>0</v>
      </c>
      <c r="D22" s="24">
        <v>1</v>
      </c>
      <c r="E22" s="300">
        <f t="shared" si="0"/>
        <v>20000</v>
      </c>
      <c r="F22" s="296">
        <f t="shared" si="1"/>
        <v>0</v>
      </c>
    </row>
    <row r="23" spans="1:6" ht="33" customHeight="1" thickTop="1" thickBot="1" x14ac:dyDescent="0.3">
      <c r="A23" s="304" t="s">
        <v>191</v>
      </c>
      <c r="B23" s="24">
        <v>0</v>
      </c>
      <c r="C23" s="25">
        <v>0</v>
      </c>
      <c r="D23" s="24">
        <v>1</v>
      </c>
      <c r="E23" s="300">
        <f t="shared" si="0"/>
        <v>20000</v>
      </c>
      <c r="F23" s="296">
        <f t="shared" si="1"/>
        <v>0</v>
      </c>
    </row>
    <row r="24" spans="1:6" ht="33.75" customHeight="1" thickTop="1" thickBot="1" x14ac:dyDescent="0.3">
      <c r="A24" s="304" t="s">
        <v>192</v>
      </c>
      <c r="B24" s="24">
        <v>0</v>
      </c>
      <c r="C24" s="25">
        <v>0</v>
      </c>
      <c r="D24" s="24">
        <v>1</v>
      </c>
      <c r="E24" s="300">
        <f t="shared" si="0"/>
        <v>20000</v>
      </c>
      <c r="F24" s="296">
        <f t="shared" si="1"/>
        <v>0</v>
      </c>
    </row>
    <row r="25" spans="1:6" ht="31.5" customHeight="1" thickTop="1" thickBot="1" x14ac:dyDescent="0.3">
      <c r="A25" s="304" t="s">
        <v>193</v>
      </c>
      <c r="B25" s="24">
        <v>0</v>
      </c>
      <c r="C25" s="25">
        <v>0</v>
      </c>
      <c r="D25" s="24">
        <v>1</v>
      </c>
      <c r="E25" s="300">
        <f t="shared" si="0"/>
        <v>20000</v>
      </c>
      <c r="F25" s="296">
        <f t="shared" si="1"/>
        <v>0</v>
      </c>
    </row>
    <row r="26" spans="1:6" ht="42" customHeight="1" thickTop="1" thickBot="1" x14ac:dyDescent="0.3">
      <c r="A26" s="304" t="s">
        <v>194</v>
      </c>
      <c r="B26" s="24">
        <v>0</v>
      </c>
      <c r="C26" s="25">
        <v>0</v>
      </c>
      <c r="D26" s="24">
        <v>1</v>
      </c>
      <c r="E26" s="300">
        <f t="shared" si="0"/>
        <v>20000</v>
      </c>
      <c r="F26" s="296">
        <f t="shared" si="1"/>
        <v>0</v>
      </c>
    </row>
    <row r="27" spans="1:6" ht="39.75" customHeight="1" thickTop="1" thickBot="1" x14ac:dyDescent="0.3">
      <c r="A27" s="305" t="s">
        <v>195</v>
      </c>
      <c r="B27" s="24">
        <v>0</v>
      </c>
      <c r="C27" s="25">
        <v>0</v>
      </c>
      <c r="D27" s="24">
        <v>1</v>
      </c>
      <c r="E27" s="300">
        <f t="shared" si="0"/>
        <v>20000</v>
      </c>
      <c r="F27" s="296">
        <f t="shared" si="1"/>
        <v>0</v>
      </c>
    </row>
    <row r="28" spans="1:6" ht="30" customHeight="1" thickTop="1" thickBot="1" x14ac:dyDescent="0.3">
      <c r="A28" s="306" t="s">
        <v>171</v>
      </c>
      <c r="B28" s="308">
        <f>SUM(B15:B27)</f>
        <v>4</v>
      </c>
      <c r="C28" s="307"/>
      <c r="D28" s="307"/>
      <c r="E28" s="297"/>
      <c r="F28" s="297">
        <f>SUM(F15:F27)</f>
        <v>60000</v>
      </c>
    </row>
    <row r="29" spans="1:6" ht="31.5" customHeight="1" thickTop="1" thickBot="1" x14ac:dyDescent="0.3">
      <c r="A29" s="439" t="s">
        <v>196</v>
      </c>
      <c r="B29" s="439"/>
      <c r="C29" s="25">
        <v>0.25</v>
      </c>
      <c r="D29" s="297"/>
      <c r="E29" s="301" t="s">
        <v>171</v>
      </c>
      <c r="F29" s="298">
        <f>F28*(100%-C29)</f>
        <v>45000</v>
      </c>
    </row>
    <row r="30" spans="1:6" ht="15.75" thickTop="1" x14ac:dyDescent="0.25"/>
  </sheetData>
  <sheetProtection password="C7D1" sheet="1" objects="1" scenarios="1"/>
  <mergeCells count="9">
    <mergeCell ref="A2:F3"/>
    <mergeCell ref="A29:B29"/>
    <mergeCell ref="A13:D13"/>
    <mergeCell ref="A5:F5"/>
    <mergeCell ref="A6:E6"/>
    <mergeCell ref="A7:E7"/>
    <mergeCell ref="A8:D8"/>
    <mergeCell ref="A9:E9"/>
    <mergeCell ref="A12:F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J16" sqref="J16"/>
    </sheetView>
  </sheetViews>
  <sheetFormatPr defaultRowHeight="15" x14ac:dyDescent="0.25"/>
  <cols>
    <col min="3" max="3" width="24.7109375" customWidth="1"/>
    <col min="5" max="5" width="11.140625" customWidth="1"/>
    <col min="6" max="6" width="10.85546875" style="29" customWidth="1"/>
  </cols>
  <sheetData>
    <row r="1" spans="1:6" ht="46.5" customHeight="1" x14ac:dyDescent="0.25">
      <c r="A1" s="453" t="s">
        <v>100</v>
      </c>
      <c r="B1" s="453"/>
      <c r="C1" s="453"/>
      <c r="D1" s="453"/>
      <c r="E1" s="12" t="s">
        <v>121</v>
      </c>
      <c r="F1" s="30"/>
    </row>
    <row r="2" spans="1:6" x14ac:dyDescent="0.25">
      <c r="A2" s="454" t="s">
        <v>101</v>
      </c>
      <c r="B2" s="454"/>
      <c r="C2" s="454"/>
      <c r="D2" s="10">
        <v>0.23</v>
      </c>
      <c r="E2" s="11">
        <v>0.34328399999999998</v>
      </c>
      <c r="F2" s="31"/>
    </row>
    <row r="3" spans="1:6" x14ac:dyDescent="0.25">
      <c r="A3" s="454" t="s">
        <v>102</v>
      </c>
      <c r="B3" s="454"/>
      <c r="C3" s="454"/>
      <c r="D3" s="10">
        <v>0.16</v>
      </c>
      <c r="E3" s="11">
        <v>0.21621599999999999</v>
      </c>
      <c r="F3" s="31"/>
    </row>
    <row r="4" spans="1:6" x14ac:dyDescent="0.25">
      <c r="A4" s="454" t="s">
        <v>103</v>
      </c>
      <c r="B4" s="454"/>
      <c r="C4" s="454"/>
      <c r="D4" s="10">
        <v>0.13</v>
      </c>
      <c r="E4" s="11">
        <v>0.16883200000000001</v>
      </c>
      <c r="F4" s="31"/>
    </row>
    <row r="5" spans="1:6" x14ac:dyDescent="0.25">
      <c r="A5" s="454" t="s">
        <v>104</v>
      </c>
      <c r="B5" s="454"/>
      <c r="C5" s="454"/>
      <c r="D5" s="10">
        <v>0</v>
      </c>
      <c r="E5" s="11">
        <v>0</v>
      </c>
      <c r="F5" s="31"/>
    </row>
    <row r="10" spans="1:6" x14ac:dyDescent="0.25">
      <c r="A10" s="9"/>
      <c r="B10" s="9" t="s">
        <v>122</v>
      </c>
      <c r="C10" s="9"/>
      <c r="D10" s="9"/>
      <c r="E10" s="9"/>
      <c r="F10" s="28"/>
    </row>
    <row r="11" spans="1:6" x14ac:dyDescent="0.25">
      <c r="A11" s="9"/>
      <c r="B11" s="9" t="s">
        <v>123</v>
      </c>
      <c r="C11" s="9"/>
      <c r="D11" s="9"/>
      <c r="E11" s="9"/>
      <c r="F11" s="28"/>
    </row>
    <row r="13" spans="1:6" x14ac:dyDescent="0.25">
      <c r="A13" s="9"/>
      <c r="B13" s="13">
        <v>0.05</v>
      </c>
      <c r="C13" s="9"/>
      <c r="D13" s="9"/>
      <c r="E13" s="9"/>
      <c r="F13" s="28"/>
    </row>
    <row r="14" spans="1:6" x14ac:dyDescent="0.25">
      <c r="A14" s="9"/>
      <c r="B14" s="13">
        <v>0.1</v>
      </c>
      <c r="C14" s="9"/>
      <c r="D14" s="9"/>
      <c r="E14" s="9"/>
      <c r="F14" s="28"/>
    </row>
    <row r="15" spans="1:6" x14ac:dyDescent="0.25">
      <c r="A15" s="9"/>
      <c r="B15" s="13"/>
      <c r="C15" s="9"/>
      <c r="D15" s="9"/>
      <c r="E15" s="9"/>
      <c r="F15" s="28"/>
    </row>
    <row r="16" spans="1:6" x14ac:dyDescent="0.25">
      <c r="A16" s="9"/>
      <c r="B16" s="13">
        <v>0</v>
      </c>
      <c r="C16" s="9"/>
      <c r="D16" s="9"/>
      <c r="E16" s="9"/>
      <c r="F16" s="28"/>
    </row>
    <row r="17" spans="2:2" x14ac:dyDescent="0.25">
      <c r="B17" s="13">
        <v>0.02</v>
      </c>
    </row>
    <row r="18" spans="2:2" x14ac:dyDescent="0.25">
      <c r="B18" s="13">
        <v>0.05</v>
      </c>
    </row>
  </sheetData>
  <mergeCells count="5">
    <mergeCell ref="A1:D1"/>
    <mergeCell ref="A2:C2"/>
    <mergeCell ref="A3:C3"/>
    <mergeCell ref="A4:C4"/>
    <mergeCell ref="A5:C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 DO PROJETO</vt:lpstr>
      <vt:lpstr>CUSTOS DO PROJETO</vt:lpstr>
      <vt:lpstr>ESTIMATIVA DE RECEITA</vt:lpstr>
      <vt:lpstr>SIMULAÇÃO (deficit ou superavit</vt:lpstr>
      <vt:lpstr>Fatores</vt:lpstr>
      <vt:lpstr>'CUSTOS DO PROJETO'!Area_de_impressao</vt:lpstr>
      <vt:lpstr>'ORÇAMENTO DO PROJETO'!Area_de_impressao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Esteves</cp:lastModifiedBy>
  <cp:lastPrinted>2021-02-18T10:21:23Z</cp:lastPrinted>
  <dcterms:created xsi:type="dcterms:W3CDTF">2015-07-12T23:00:06Z</dcterms:created>
  <dcterms:modified xsi:type="dcterms:W3CDTF">2021-06-09T11:22:28Z</dcterms:modified>
</cp:coreProperties>
</file>